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sse\Dropbox\500D VZ 1219\AC Status sn580316D\"/>
    </mc:Choice>
  </mc:AlternateContent>
  <xr:revisionPtr revIDLastSave="0" documentId="13_ncr:1_{01CFE3D3-AFB4-432C-B7CA-3FCB160F0F6D}" xr6:coauthVersionLast="45" xr6:coauthVersionMax="45" xr10:uidLastSave="{00000000-0000-0000-0000-000000000000}"/>
  <bookViews>
    <workbookView xWindow="-93" yWindow="-93" windowWidth="25786" windowHeight="14586" tabRatio="599" xr2:uid="{00000000-000D-0000-FFFF-FFFF00000000}"/>
  </bookViews>
  <sheets>
    <sheet name="ASL" sheetId="1" r:id="rId1"/>
    <sheet name="ASB" sheetId="2" r:id="rId2"/>
    <sheet name="ESL" sheetId="7" r:id="rId3"/>
    <sheet name="ESB" sheetId="8" r:id="rId4"/>
    <sheet name="Empty Weight Check" sheetId="5" r:id="rId5"/>
    <sheet name="WB" sheetId="6" r:id="rId6"/>
  </sheets>
  <externalReferences>
    <externalReference r:id="rId7"/>
  </externalReferences>
  <definedNames>
    <definedName name="_xlnm._FilterDatabase" localSheetId="1" hidden="1">ASB!$A$4:$IU$217</definedName>
    <definedName name="_xlnm._FilterDatabase" localSheetId="0" hidden="1">ASL!$A$5:$Z$135</definedName>
    <definedName name="_xlnm._FilterDatabase" localSheetId="4" hidden="1">'Empty Weight Check'!$A$13:$H$40</definedName>
    <definedName name="_xlnm._FilterDatabase" localSheetId="3" hidden="1">ESB!$A$4:$S$178</definedName>
    <definedName name="_xlnm._FilterDatabase" localSheetId="2" hidden="1">ESL!$A$6:$Y$32</definedName>
    <definedName name="AC_DATE">ASL!$J$2</definedName>
    <definedName name="AC_HOBBS">ASL!$L$2</definedName>
    <definedName name="AC_Load_Ver">'Empty Weight Check'!$E$5</definedName>
    <definedName name="AC_LOG_No">ASL!$I$2</definedName>
    <definedName name="AC_MFG">ASL!$C$2</definedName>
    <definedName name="AC_MODEL">ASL!$B$2</definedName>
    <definedName name="AC_MTO" localSheetId="5">WB!$R$4</definedName>
    <definedName name="AC_REG">ASL!$A$2</definedName>
    <definedName name="AC_RIN">ASL!$N$2</definedName>
    <definedName name="AC_SN">ASL!$D$2</definedName>
    <definedName name="AC_TE">ASL!$M$2</definedName>
    <definedName name="AC_TT_CYC">ASL!$O$2</definedName>
    <definedName name="AC_TT_HRS">ASL!$K$2</definedName>
    <definedName name="AC_TT_LDGS">ASL!$L$2</definedName>
    <definedName name="Empty_Weight_Jacks" localSheetId="4">'Empty Weight Check'!$D$12</definedName>
    <definedName name="ENG_AC_CYC">ASL!$O$2</definedName>
    <definedName name="ENG_TT_CYC">ASL!$O$2</definedName>
    <definedName name="Engine_SN">ESL!$B$5</definedName>
    <definedName name="Engine_TT_TSN">ESL!$O$2</definedName>
    <definedName name="FAA_BI_WK">ASB!$I$3</definedName>
    <definedName name="Hcp_Lat_CG_EQ_cm" localSheetId="5">WB!$Q$16</definedName>
    <definedName name="Hcp_Lat_CG_EQ_in" localSheetId="5">WB!$L$20</definedName>
    <definedName name="Hcp_Lat_moment_EQ" localSheetId="5">WB!$R$16</definedName>
    <definedName name="Hcp_Lat_moment_EQ_lbin" localSheetId="5">WB!$L$21</definedName>
    <definedName name="Hcp_Long_CG_EQ" localSheetId="5">WB!$O$16</definedName>
    <definedName name="Hcp_Long_CG_EQ_in" localSheetId="5">WB!$E$20</definedName>
    <definedName name="Hcp_Long_moment_EQ" localSheetId="5">WB!$P$16</definedName>
    <definedName name="Hcp_Long_moment_EQ_lbin" localSheetId="5">WB!$E$21</definedName>
    <definedName name="Hcp_Weight_Company" localSheetId="4">'Empty Weight Check'!$A$5</definedName>
    <definedName name="Hcp_Weight_Date" localSheetId="4">'Empty Weight Check'!$B$5</definedName>
    <definedName name="Hcp_Weight_EQ" localSheetId="5">WB!$N$16</definedName>
    <definedName name="Hcp_Weight_EQ_lb" localSheetId="5">WB!$E$19</definedName>
    <definedName name="Hcp_Weight_EQ_lb">'[1]Weight &amp; Balance'!$N$19</definedName>
    <definedName name="HOOK_Cycles">[1]ASL!$M$2</definedName>
    <definedName name="Hook_TT_HRS">ASL!$S$2</definedName>
    <definedName name="Lat_CG_Jacks" localSheetId="4">'Empty Weight Check'!$G$12</definedName>
    <definedName name="Lat_Moment_Jacks" localSheetId="4">'Empty Weight Check'!$H$12</definedName>
    <definedName name="Long_CG_Jacks" localSheetId="4">'Empty Weight Check'!$E$12</definedName>
    <definedName name="Long_Moment_Jacks" localSheetId="4">'Empty Weight Check'!$F$12</definedName>
    <definedName name="Print_Titles_MI" localSheetId="0">ASL!$1:$5</definedName>
    <definedName name="Print_Titles_MI" localSheetId="2">ESL!$1:$2</definedName>
    <definedName name="TCD_AC">ASL!$E$2</definedName>
    <definedName name="TCD_AC_Rev">ASL!$F$2</definedName>
    <definedName name="TCD_Engine">ASL!$F$2</definedName>
    <definedName name="_xlnm.Print_Titles" localSheetId="1">ASB!$1:$4</definedName>
    <definedName name="_xlnm.Print_Titles" localSheetId="0">ASL!$1:$5</definedName>
    <definedName name="_xlnm.Print_Titles" localSheetId="4">'Empty Weight Check'!$1:$5</definedName>
    <definedName name="_xlnm.Print_Titles" localSheetId="3">ESB!$1:$4</definedName>
    <definedName name="_xlnm.Print_Titles" localSheetId="2">ESL!$1:$6</definedName>
    <definedName name="_xlnm.Print_Titles" localSheetId="5">WB!$1:$4</definedName>
    <definedName name="Z_6BD157FD_8C06_426F_8993_30341FDAB080_.wvu.Cols" localSheetId="2" hidden="1">ESL!#REF!</definedName>
    <definedName name="Z_6BD157FD_8C06_426F_8993_30341FDAB080_.wvu.FilterData" localSheetId="2" hidden="1">ESL!#REF!</definedName>
    <definedName name="Z_6BD157FD_8C06_426F_8993_30341FDAB080_.wvu.PrintArea" localSheetId="2" hidden="1">ESL!$1:$1048576</definedName>
    <definedName name="Z_6BD157FD_8C06_426F_8993_30341FDAB080_.wvu.PrintTitles" localSheetId="2" hidden="1">ESL!$A:$I,ESL!$1:$2</definedName>
    <definedName name="Z_A5F1D2C9_1AE9_4979_91DB_2C4577D45E62_.wvu.Cols" localSheetId="2" hidden="1">ESL!#REF!</definedName>
    <definedName name="Z_A5F1D2C9_1AE9_4979_91DB_2C4577D45E62_.wvu.FilterData" localSheetId="2" hidden="1">ESL!#REF!</definedName>
    <definedName name="Z_A5F1D2C9_1AE9_4979_91DB_2C4577D45E62_.wvu.PrintArea" localSheetId="2" hidden="1">ESL!$1:$1048576</definedName>
    <definedName name="Z_A5F1D2C9_1AE9_4979_91DB_2C4577D45E62_.wvu.PrintTitles" localSheetId="2" hidden="1">ESL!$A:$I,ESL!$1:$2</definedName>
    <definedName name="Z_B4FC3A81_87A0_11D1_953B_000000000000_.wvu.FilterData" localSheetId="1" hidden="1">ASB!$A$40:$Q$203</definedName>
    <definedName name="Z_B4FC3A81_87A0_11D1_953B_000000000000_.wvu.FilterData" localSheetId="3" hidden="1">ESB!$A$4:$S$175</definedName>
    <definedName name="Z_B4FC3A81_87A0_11D1_953B_000000000000_.wvu.PrintTitles" localSheetId="3" hidden="1">ESB!$1:$4</definedName>
    <definedName name="Z_C856D712_875C_11D1_9569_000000000000_.wvu.FilterData" localSheetId="1" hidden="1">ASB!$A$40:$Q$203</definedName>
    <definedName name="Z_C856D712_875C_11D1_9569_000000000000_.wvu.FilterData" localSheetId="3" hidden="1">ESB!$A$4:$S$175</definedName>
    <definedName name="Z_C856D712_875C_11D1_9569_000000000000_.wvu.PrintTitles" localSheetId="3" hidden="1">ESB!$1:$4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6" i="1" l="1"/>
  <c r="U96" i="1" s="1"/>
  <c r="R97" i="1"/>
  <c r="U97" i="1" s="1"/>
  <c r="R92" i="1" l="1"/>
  <c r="U92" i="1" s="1"/>
  <c r="R95" i="1"/>
  <c r="U95" i="1" s="1"/>
  <c r="R86" i="1"/>
  <c r="U86" i="1" s="1"/>
  <c r="O16" i="7" l="1"/>
  <c r="Q2" i="1" l="1"/>
  <c r="N2" i="7"/>
  <c r="L2" i="7"/>
  <c r="Q85" i="1" l="1"/>
  <c r="K2" i="7" l="1"/>
  <c r="I2" i="7"/>
  <c r="O2" i="7" s="1"/>
  <c r="H2" i="7"/>
  <c r="D2" i="7"/>
  <c r="C2" i="7"/>
  <c r="B2" i="7"/>
  <c r="A2" i="7"/>
  <c r="A3" i="8"/>
  <c r="P31" i="7"/>
  <c r="P30" i="7"/>
  <c r="P29" i="7"/>
  <c r="O29" i="7"/>
  <c r="P28" i="7"/>
  <c r="O28" i="7"/>
  <c r="P27" i="7"/>
  <c r="O27" i="7"/>
  <c r="P26" i="7"/>
  <c r="O26" i="7"/>
  <c r="P25" i="7"/>
  <c r="O25" i="7"/>
  <c r="P22" i="7"/>
  <c r="O22" i="7"/>
  <c r="P21" i="7"/>
  <c r="O21" i="7"/>
  <c r="O24" i="7"/>
  <c r="O14" i="7"/>
  <c r="O13" i="7"/>
  <c r="P12" i="7"/>
  <c r="O12" i="7"/>
  <c r="O11" i="7"/>
  <c r="O18" i="7"/>
  <c r="O23" i="7"/>
  <c r="O20" i="7"/>
  <c r="P9" i="7"/>
  <c r="O9" i="7"/>
  <c r="P8" i="7"/>
  <c r="O8" i="7"/>
  <c r="O17" i="7"/>
  <c r="O7" i="7"/>
  <c r="O19" i="7"/>
  <c r="O15" i="7"/>
  <c r="O10" i="7"/>
  <c r="R2" i="1" l="1"/>
  <c r="R16" i="7"/>
  <c r="R19" i="7"/>
  <c r="R23" i="7"/>
  <c r="R21" i="7"/>
  <c r="R27" i="7"/>
  <c r="R7" i="7"/>
  <c r="R22" i="7"/>
  <c r="R28" i="7"/>
  <c r="R26" i="7"/>
  <c r="R17" i="7"/>
  <c r="R11" i="7"/>
  <c r="S28" i="7"/>
  <c r="S22" i="7"/>
  <c r="S26" i="7"/>
  <c r="R12" i="7"/>
  <c r="S21" i="7"/>
  <c r="R25" i="7"/>
  <c r="R9" i="7"/>
  <c r="S25" i="7"/>
  <c r="S29" i="7"/>
  <c r="R18" i="7"/>
  <c r="S27" i="7"/>
  <c r="R8" i="7"/>
  <c r="S8" i="7"/>
  <c r="S12" i="7"/>
  <c r="R29" i="7"/>
  <c r="R13" i="7"/>
  <c r="R10" i="7"/>
  <c r="S9" i="7"/>
  <c r="R14" i="7"/>
  <c r="S30" i="7"/>
  <c r="R15" i="7"/>
  <c r="R20" i="7"/>
  <c r="R24" i="7"/>
  <c r="S31" i="7"/>
  <c r="D3" i="2" l="1"/>
  <c r="C3" i="2"/>
  <c r="A3" i="2"/>
  <c r="Q6" i="1" l="1"/>
  <c r="T6" i="1" s="1"/>
  <c r="P6" i="1"/>
  <c r="S6" i="1" s="1"/>
  <c r="R91" i="1" l="1"/>
  <c r="R103" i="1" l="1"/>
  <c r="U103" i="1" s="1"/>
  <c r="R10" i="1" l="1"/>
  <c r="U10" i="1" s="1"/>
  <c r="P10" i="1"/>
  <c r="S10" i="1" s="1"/>
  <c r="P45" i="1" l="1"/>
  <c r="S45" i="1" s="1"/>
  <c r="P16" i="1"/>
  <c r="P21" i="1"/>
  <c r="P19" i="1"/>
  <c r="P14" i="1"/>
  <c r="P13" i="1"/>
  <c r="P11" i="1"/>
  <c r="P9" i="1"/>
  <c r="P8" i="1"/>
  <c r="P7" i="1"/>
  <c r="P20" i="1"/>
  <c r="N46" i="6" l="1"/>
  <c r="P46" i="6" s="1"/>
  <c r="E46" i="6"/>
  <c r="G46" i="6" s="1"/>
  <c r="N45" i="6"/>
  <c r="R45" i="6" s="1"/>
  <c r="E45" i="6"/>
  <c r="I45" i="6" s="1"/>
  <c r="N44" i="6"/>
  <c r="P44" i="6" s="1"/>
  <c r="E44" i="6"/>
  <c r="I44" i="6" s="1"/>
  <c r="N43" i="6"/>
  <c r="R43" i="6" s="1"/>
  <c r="E43" i="6"/>
  <c r="I43" i="6" s="1"/>
  <c r="N42" i="6"/>
  <c r="P42" i="6" s="1"/>
  <c r="E42" i="6"/>
  <c r="I42" i="6" s="1"/>
  <c r="N33" i="6"/>
  <c r="R33" i="6" s="1"/>
  <c r="E33" i="6"/>
  <c r="I33" i="6" s="1"/>
  <c r="N32" i="6"/>
  <c r="P32" i="6" s="1"/>
  <c r="E32" i="6"/>
  <c r="G32" i="6" s="1"/>
  <c r="N31" i="6"/>
  <c r="R31" i="6" s="1"/>
  <c r="E31" i="6"/>
  <c r="I31" i="6" s="1"/>
  <c r="N30" i="6"/>
  <c r="P30" i="6" s="1"/>
  <c r="E30" i="6"/>
  <c r="I30" i="6" s="1"/>
  <c r="I16" i="6"/>
  <c r="N16" i="6" s="1"/>
  <c r="M15" i="6"/>
  <c r="K15" i="6"/>
  <c r="M14" i="6"/>
  <c r="K14" i="6"/>
  <c r="M13" i="6"/>
  <c r="K13" i="6"/>
  <c r="M12" i="6"/>
  <c r="K12" i="6"/>
  <c r="M11" i="6"/>
  <c r="K11" i="6"/>
  <c r="M10" i="6"/>
  <c r="K10" i="6"/>
  <c r="M9" i="6"/>
  <c r="K9" i="6"/>
  <c r="I4" i="6"/>
  <c r="F4" i="6"/>
  <c r="A4" i="6"/>
  <c r="G30" i="6" l="1"/>
  <c r="I32" i="6"/>
  <c r="R42" i="6"/>
  <c r="G44" i="6"/>
  <c r="R32" i="6"/>
  <c r="G42" i="6"/>
  <c r="I46" i="6"/>
  <c r="K16" i="6"/>
  <c r="P16" i="6" s="1"/>
  <c r="G29" i="6" s="1"/>
  <c r="N41" i="6"/>
  <c r="N47" i="6" s="1"/>
  <c r="L47" i="6" s="1"/>
  <c r="G19" i="6"/>
  <c r="E19" i="6" s="1"/>
  <c r="E29" i="6"/>
  <c r="E34" i="6" s="1"/>
  <c r="C34" i="6" s="1"/>
  <c r="E41" i="6"/>
  <c r="E47" i="6" s="1"/>
  <c r="C47" i="6" s="1"/>
  <c r="R44" i="6"/>
  <c r="M16" i="6"/>
  <c r="R16" i="6" s="1"/>
  <c r="R41" i="6" s="1"/>
  <c r="R30" i="6"/>
  <c r="R46" i="6"/>
  <c r="P31" i="6"/>
  <c r="P33" i="6"/>
  <c r="P43" i="6"/>
  <c r="P45" i="6"/>
  <c r="N19" i="6"/>
  <c r="L19" i="6" s="1"/>
  <c r="N29" i="6"/>
  <c r="N34" i="6" s="1"/>
  <c r="L34" i="6" s="1"/>
  <c r="G31" i="6"/>
  <c r="G33" i="6"/>
  <c r="G43" i="6"/>
  <c r="G45" i="6"/>
  <c r="P29" i="6" l="1"/>
  <c r="P34" i="6" s="1"/>
  <c r="O34" i="6" s="1"/>
  <c r="N27" i="6" s="1"/>
  <c r="P41" i="6"/>
  <c r="O16" i="6"/>
  <c r="O41" i="6" s="1"/>
  <c r="G41" i="6"/>
  <c r="G47" i="6" s="1"/>
  <c r="F47" i="6" s="1"/>
  <c r="E39" i="6" s="1"/>
  <c r="I41" i="6"/>
  <c r="I47" i="6" s="1"/>
  <c r="H47" i="6" s="1"/>
  <c r="G21" i="6"/>
  <c r="R29" i="6"/>
  <c r="R34" i="6" s="1"/>
  <c r="Q34" i="6" s="1"/>
  <c r="Q16" i="6"/>
  <c r="Q41" i="6" s="1"/>
  <c r="R47" i="6"/>
  <c r="Q47" i="6" s="1"/>
  <c r="N21" i="6"/>
  <c r="I29" i="6"/>
  <c r="I34" i="6" s="1"/>
  <c r="H34" i="6" s="1"/>
  <c r="G34" i="6"/>
  <c r="F34" i="6" s="1"/>
  <c r="E27" i="6" s="1"/>
  <c r="P47" i="6"/>
  <c r="O47" i="6" s="1"/>
  <c r="N39" i="6" s="1"/>
  <c r="F41" i="6"/>
  <c r="H37" i="5"/>
  <c r="F37" i="5"/>
  <c r="H36" i="5"/>
  <c r="F36" i="5"/>
  <c r="H29" i="6" l="1"/>
  <c r="F29" i="6"/>
  <c r="N20" i="6"/>
  <c r="L20" i="6" s="1"/>
  <c r="L21" i="6" s="1"/>
  <c r="O29" i="6"/>
  <c r="G20" i="6"/>
  <c r="E20" i="6" s="1"/>
  <c r="E21" i="6" s="1"/>
  <c r="H41" i="6"/>
  <c r="Q29" i="6"/>
  <c r="H39" i="5"/>
  <c r="F39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H22" i="5"/>
  <c r="F22" i="5"/>
  <c r="H21" i="5"/>
  <c r="F20" i="5"/>
  <c r="F19" i="5"/>
  <c r="F18" i="5"/>
  <c r="H17" i="5"/>
  <c r="F17" i="5"/>
  <c r="D11" i="5"/>
  <c r="H11" i="5" s="1"/>
  <c r="D10" i="5"/>
  <c r="F10" i="5" s="1"/>
  <c r="D9" i="5"/>
  <c r="D3" i="5"/>
  <c r="B3" i="5"/>
  <c r="A3" i="5"/>
  <c r="F2" i="2"/>
  <c r="R102" i="1"/>
  <c r="U102" i="1" s="1"/>
  <c r="R104" i="1"/>
  <c r="U104" i="1" s="1"/>
  <c r="R105" i="1"/>
  <c r="U105" i="1" s="1"/>
  <c r="R87" i="1"/>
  <c r="U87" i="1" s="1"/>
  <c r="R100" i="1"/>
  <c r="U100" i="1" s="1"/>
  <c r="R99" i="1"/>
  <c r="U99" i="1" s="1"/>
  <c r="R89" i="1"/>
  <c r="U89" i="1" s="1"/>
  <c r="R94" i="1"/>
  <c r="U94" i="1" s="1"/>
  <c r="R101" i="1"/>
  <c r="U101" i="1" s="1"/>
  <c r="R88" i="1"/>
  <c r="U88" i="1" s="1"/>
  <c r="R93" i="1"/>
  <c r="U93" i="1" s="1"/>
  <c r="R90" i="1"/>
  <c r="U90" i="1" s="1"/>
  <c r="R98" i="1"/>
  <c r="U98" i="1" s="1"/>
  <c r="U91" i="1"/>
  <c r="P84" i="1"/>
  <c r="S84" i="1" s="1"/>
  <c r="P83" i="1"/>
  <c r="S83" i="1" s="1"/>
  <c r="P82" i="1"/>
  <c r="S82" i="1" s="1"/>
  <c r="P79" i="1"/>
  <c r="S79" i="1" s="1"/>
  <c r="P78" i="1"/>
  <c r="S78" i="1" s="1"/>
  <c r="P77" i="1"/>
  <c r="S77" i="1" s="1"/>
  <c r="P76" i="1"/>
  <c r="S76" i="1" s="1"/>
  <c r="P75" i="1"/>
  <c r="S75" i="1" s="1"/>
  <c r="P74" i="1"/>
  <c r="S74" i="1" s="1"/>
  <c r="P73" i="1"/>
  <c r="S73" i="1" s="1"/>
  <c r="P72" i="1"/>
  <c r="S72" i="1" s="1"/>
  <c r="P71" i="1"/>
  <c r="S71" i="1" s="1"/>
  <c r="P70" i="1"/>
  <c r="S70" i="1" s="1"/>
  <c r="P80" i="1"/>
  <c r="S80" i="1" s="1"/>
  <c r="P54" i="1"/>
  <c r="S54" i="1" s="1"/>
  <c r="P31" i="1"/>
  <c r="S31" i="1" s="1"/>
  <c r="P30" i="1"/>
  <c r="S30" i="1" s="1"/>
  <c r="P29" i="1"/>
  <c r="S29" i="1" s="1"/>
  <c r="P28" i="1"/>
  <c r="S28" i="1" s="1"/>
  <c r="P69" i="1"/>
  <c r="S69" i="1" s="1"/>
  <c r="P81" i="1"/>
  <c r="S81" i="1" s="1"/>
  <c r="P59" i="1"/>
  <c r="S59" i="1" s="1"/>
  <c r="P58" i="1"/>
  <c r="S58" i="1" s="1"/>
  <c r="P57" i="1"/>
  <c r="S57" i="1" s="1"/>
  <c r="P56" i="1"/>
  <c r="S56" i="1" s="1"/>
  <c r="P55" i="1"/>
  <c r="S55" i="1" s="1"/>
  <c r="P17" i="1"/>
  <c r="S17" i="1" s="1"/>
  <c r="P27" i="1"/>
  <c r="S27" i="1" s="1"/>
  <c r="P26" i="1"/>
  <c r="S26" i="1" s="1"/>
  <c r="P23" i="1"/>
  <c r="S23" i="1" s="1"/>
  <c r="P25" i="1"/>
  <c r="S25" i="1" s="1"/>
  <c r="P22" i="1"/>
  <c r="S22" i="1" s="1"/>
  <c r="P24" i="1"/>
  <c r="S24" i="1" s="1"/>
  <c r="P62" i="1"/>
  <c r="S62" i="1" s="1"/>
  <c r="P68" i="1"/>
  <c r="S68" i="1" s="1"/>
  <c r="P67" i="1"/>
  <c r="S67" i="1" s="1"/>
  <c r="P66" i="1"/>
  <c r="S66" i="1" s="1"/>
  <c r="P65" i="1"/>
  <c r="S65" i="1" s="1"/>
  <c r="P64" i="1"/>
  <c r="S64" i="1" s="1"/>
  <c r="P43" i="1"/>
  <c r="S43" i="1" s="1"/>
  <c r="P53" i="1"/>
  <c r="S53" i="1" s="1"/>
  <c r="P40" i="1"/>
  <c r="S40" i="1" s="1"/>
  <c r="P39" i="1"/>
  <c r="S39" i="1" s="1"/>
  <c r="P38" i="1"/>
  <c r="S38" i="1" s="1"/>
  <c r="P37" i="1"/>
  <c r="S37" i="1" s="1"/>
  <c r="P36" i="1"/>
  <c r="S36" i="1" s="1"/>
  <c r="P15" i="1"/>
  <c r="S15" i="1" s="1"/>
  <c r="P48" i="1"/>
  <c r="S48" i="1" s="1"/>
  <c r="P51" i="1"/>
  <c r="S51" i="1" s="1"/>
  <c r="P50" i="1"/>
  <c r="S50" i="1" s="1"/>
  <c r="P49" i="1"/>
  <c r="S49" i="1" s="1"/>
  <c r="P47" i="1"/>
  <c r="S47" i="1" s="1"/>
  <c r="P34" i="1"/>
  <c r="S34" i="1" s="1"/>
  <c r="P60" i="1"/>
  <c r="S60" i="1" s="1"/>
  <c r="P63" i="1"/>
  <c r="S63" i="1" s="1"/>
  <c r="P18" i="1"/>
  <c r="S18" i="1" s="1"/>
  <c r="P44" i="1"/>
  <c r="S44" i="1" s="1"/>
  <c r="P61" i="1"/>
  <c r="S61" i="1" s="1"/>
  <c r="P41" i="1"/>
  <c r="S41" i="1" s="1"/>
  <c r="P46" i="1"/>
  <c r="S46" i="1" s="1"/>
  <c r="P42" i="1"/>
  <c r="S42" i="1" s="1"/>
  <c r="S21" i="1"/>
  <c r="S20" i="1"/>
  <c r="P52" i="1"/>
  <c r="S52" i="1" s="1"/>
  <c r="R19" i="1"/>
  <c r="U19" i="1" s="1"/>
  <c r="S19" i="1"/>
  <c r="S11" i="1"/>
  <c r="P33" i="1"/>
  <c r="S33" i="1" s="1"/>
  <c r="P32" i="1"/>
  <c r="S32" i="1" s="1"/>
  <c r="P35" i="1"/>
  <c r="S35" i="1" s="1"/>
  <c r="S14" i="1"/>
  <c r="S13" i="1"/>
  <c r="R16" i="1"/>
  <c r="U16" i="1" s="1"/>
  <c r="S16" i="1"/>
  <c r="S9" i="1"/>
  <c r="S8" i="1"/>
  <c r="R12" i="1"/>
  <c r="U12" i="1" s="1"/>
  <c r="P12" i="1"/>
  <c r="S12" i="1" s="1"/>
  <c r="Q7" i="1"/>
  <c r="T7" i="1" s="1"/>
  <c r="S7" i="1"/>
  <c r="N2" i="1"/>
  <c r="T85" i="1" s="1"/>
  <c r="H10" i="5" l="1"/>
  <c r="D12" i="5"/>
  <c r="D33" i="5" s="1"/>
  <c r="D40" i="5" s="1"/>
  <c r="F11" i="5"/>
  <c r="F9" i="5"/>
  <c r="H9" i="5"/>
  <c r="H12" i="5" l="1"/>
  <c r="F12" i="5"/>
  <c r="F33" i="5" s="1"/>
  <c r="F40" i="5" s="1"/>
  <c r="E40" i="5" s="1"/>
  <c r="G12" i="5"/>
  <c r="G33" i="5" s="1"/>
  <c r="H33" i="5"/>
  <c r="H40" i="5" s="1"/>
  <c r="G40" i="5" s="1"/>
  <c r="E12" i="5" l="1"/>
  <c r="E3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Lasse Dahlberg</author>
    <author>URAJÄRVI</author>
    <author>Lars Dahlberg</author>
  </authors>
  <commentList>
    <comment ref="M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Torque Events Each Flight Performed Between 4-6 for each flight</t>
        </r>
      </text>
    </comment>
    <comment ref="G12" authorId="1" shapeId="0" xr:uid="{00000000-0006-0000-0100-000003000000}">
      <text>
        <r>
          <rPr>
            <sz val="9"/>
            <color indexed="81"/>
            <rFont val="Tahoma"/>
            <family val="2"/>
          </rPr>
          <t>300 Hrs Oil Change if Oil is in Good Condition
100 hrs or often if black sludge</t>
        </r>
      </text>
    </comment>
    <comment ref="D1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Lasse Dahlberg:</t>
        </r>
        <r>
          <rPr>
            <sz val="9"/>
            <color indexed="81"/>
            <rFont val="Tahoma"/>
            <family val="2"/>
          </rPr>
          <t xml:space="preserve">
TSN: 469,6
CHECK HUB SUB -PITCH HOUSING AND OTHER TSN AS WELL WITH MDHC</t>
        </r>
      </text>
    </comment>
    <comment ref="G21" authorId="2" shapeId="0" xr:uid="{516B2053-A568-4A0F-8F41-F0A044243A10}">
      <text>
        <r>
          <rPr>
            <b/>
            <sz val="9"/>
            <color indexed="81"/>
            <rFont val="Tahoma"/>
            <family val="2"/>
          </rPr>
          <t>Lars Dahlberg:</t>
        </r>
        <r>
          <rPr>
            <sz val="9"/>
            <color indexed="81"/>
            <rFont val="Tahoma"/>
            <family val="2"/>
          </rPr>
          <t xml:space="preserve">
600 FH UP TO 4200 FH TSN, THEN ITS 300 FH CHECK</t>
        </r>
      </text>
    </comment>
    <comment ref="F34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3000 HRS ON DIFFERENT OIL THAN AGL, WITH AGL 4000 HRS TBO, EXCEPT WITH HOOK LIMITED TO 750 HRS TOTAL</t>
        </r>
      </text>
    </comment>
    <comment ref="D45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369A7301-501
Life 6500 Hrs
369N2642 O/C</t>
        </r>
      </text>
    </comment>
    <comment ref="E4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With Hook Instl. Start Count at 6933,4 hrs</t>
        </r>
      </text>
    </comment>
    <comment ref="C120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J-15640-6-V, Approved Replacement from Lord</t>
        </r>
      </text>
    </comment>
    <comment ref="G120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600 Hrs Insp up to TSN 4200 Hrs, after that 300 Hrs Insp</t>
        </r>
      </text>
    </comment>
    <comment ref="G121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600 Hrs Insp up to TSN 4200 Hrs, after that 300 Hrs Insp</t>
        </r>
      </text>
    </comment>
    <comment ref="G122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600 Hrs Insp up to TSN 4200 Hrs, after that 300 Hrs Insp</t>
        </r>
      </text>
    </comment>
    <comment ref="G123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600 Hrs Insp up to TSN 4200 Hrs, after that 300 Hrs Insp</t>
        </r>
      </text>
    </comment>
    <comment ref="G124" authorId="0" shapeId="0" xr:uid="{00000000-0006-0000-0100-000015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600 Hrs Insp up to TSN 4200 Hrs, after that 300 Hrs Insp</t>
        </r>
      </text>
    </comment>
    <comment ref="D127" authorId="0" shapeId="0" xr:uid="{00000000-0006-0000-0100-000016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369A7603 Life 13600 Hrs
369N2666 O/C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Dahlberg</author>
  </authors>
  <commentList>
    <comment ref="U32" authorId="0" shapeId="0" xr:uid="{1AC47C14-18CD-4BF2-84F2-77E5133A18D4}">
      <text>
        <r>
          <rPr>
            <b/>
            <sz val="9"/>
            <color indexed="81"/>
            <rFont val="Tahoma"/>
            <family val="2"/>
          </rPr>
          <t>Lars Dahlberg:</t>
        </r>
        <r>
          <rPr>
            <sz val="9"/>
            <color indexed="81"/>
            <rFont val="Tahoma"/>
            <family val="2"/>
          </rPr>
          <t xml:space="preserve">
NEW SEALS 2019-07-30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Lasse Dahlberg</author>
  </authors>
  <commentList>
    <comment ref="H1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Lasse Dahlberg:</t>
        </r>
        <r>
          <rPr>
            <sz val="8"/>
            <color indexed="81"/>
            <rFont val="Tahoma"/>
            <family val="2"/>
          </rPr>
          <t xml:space="preserve">
Lat_Moment</t>
        </r>
      </text>
    </comment>
  </commentList>
</comments>
</file>

<file path=xl/sharedStrings.xml><?xml version="1.0" encoding="utf-8"?>
<sst xmlns="http://schemas.openxmlformats.org/spreadsheetml/2006/main" count="4224" uniqueCount="1505">
  <si>
    <t>AC REG</t>
  </si>
  <si>
    <t>A/C MODEL</t>
  </si>
  <si>
    <t>YEAR OF MFG</t>
  </si>
  <si>
    <t>A/C S/N</t>
  </si>
  <si>
    <t>AC TCD</t>
  </si>
  <si>
    <t>LOG No</t>
  </si>
  <si>
    <t>DATE</t>
  </si>
  <si>
    <t>T.T HRS</t>
  </si>
  <si>
    <t>TE</t>
  </si>
  <si>
    <t>AC RIN</t>
  </si>
  <si>
    <t>H3WE</t>
  </si>
  <si>
    <t>WO Date</t>
  </si>
  <si>
    <t>Wo No</t>
  </si>
  <si>
    <t>Page</t>
  </si>
  <si>
    <t>Component Name</t>
  </si>
  <si>
    <t>Component Mfg Status</t>
  </si>
  <si>
    <t>Comp Life /Tbo</t>
  </si>
  <si>
    <t>A/C Comp Service</t>
  </si>
  <si>
    <t xml:space="preserve"> Installed. A/C Time</t>
  </si>
  <si>
    <t>Component Time</t>
  </si>
  <si>
    <t>Due A/C Time</t>
  </si>
  <si>
    <t>Available To Go</t>
  </si>
  <si>
    <t>Component Cond</t>
  </si>
  <si>
    <t>WO</t>
  </si>
  <si>
    <t>Work Complied With</t>
  </si>
  <si>
    <t>ATA</t>
  </si>
  <si>
    <t>Name</t>
  </si>
  <si>
    <t>Part No.</t>
  </si>
  <si>
    <t>Serial No.</t>
  </si>
  <si>
    <t>Life</t>
  </si>
  <si>
    <t>Tbo</t>
  </si>
  <si>
    <t>Hrs</t>
  </si>
  <si>
    <t>Days</t>
  </si>
  <si>
    <t>Rin/Te</t>
  </si>
  <si>
    <t>Date</t>
  </si>
  <si>
    <t>Tsn/Tso</t>
  </si>
  <si>
    <t>Remarks</t>
  </si>
  <si>
    <t>No</t>
  </si>
  <si>
    <t>A/C Hrs</t>
  </si>
  <si>
    <t>Lic No.</t>
  </si>
  <si>
    <t>0503</t>
  </si>
  <si>
    <t>M/R Blades TE Insp</t>
  </si>
  <si>
    <t>ALL PN</t>
  </si>
  <si>
    <t>ALL SN</t>
  </si>
  <si>
    <t>6510</t>
  </si>
  <si>
    <t>T/R Transmission</t>
  </si>
  <si>
    <t>369D25400</t>
  </si>
  <si>
    <t>0510</t>
  </si>
  <si>
    <t>100 Hr Insp</t>
  </si>
  <si>
    <t>Airframe</t>
  </si>
  <si>
    <t>0510E</t>
  </si>
  <si>
    <t>Battery  Lead-Acid GILL</t>
  </si>
  <si>
    <t>G-641</t>
  </si>
  <si>
    <t>0530</t>
  </si>
  <si>
    <t>300 Hr Insp</t>
  </si>
  <si>
    <t>0530E</t>
  </si>
  <si>
    <t>Oil Cooler Blower Belt</t>
  </si>
  <si>
    <t>369D25623</t>
  </si>
  <si>
    <t>NSN</t>
  </si>
  <si>
    <t>LIFE</t>
  </si>
  <si>
    <t>Oil Cooler Blower Bearing</t>
  </si>
  <si>
    <t>369H5655-3</t>
  </si>
  <si>
    <t>369H5655-5</t>
  </si>
  <si>
    <t>0520E</t>
  </si>
  <si>
    <t>M/R Transmission</t>
  </si>
  <si>
    <t>369D25100-505</t>
  </si>
  <si>
    <t>Horizontal Stab.</t>
  </si>
  <si>
    <t>Cyclic Trim Switch</t>
  </si>
  <si>
    <t>0560</t>
  </si>
  <si>
    <t>M/R Drive Shaft</t>
  </si>
  <si>
    <t>*</t>
  </si>
  <si>
    <t>600 Hr  Insp.</t>
  </si>
  <si>
    <t>M/R Blade Dampers</t>
  </si>
  <si>
    <t>369D21400-503</t>
  </si>
  <si>
    <t>OH</t>
  </si>
  <si>
    <t>OV.CL. Sprag Assy</t>
  </si>
  <si>
    <t>369D25351</t>
  </si>
  <si>
    <t>369A5350-41</t>
  </si>
  <si>
    <t>369H5660</t>
  </si>
  <si>
    <t>T/R Hub</t>
  </si>
  <si>
    <t>369A1725-5</t>
  </si>
  <si>
    <t>T/R Blade</t>
  </si>
  <si>
    <t>M/R Hub Assy</t>
  </si>
  <si>
    <t>M/R Ret Strap</t>
  </si>
  <si>
    <t>369D21210-501</t>
  </si>
  <si>
    <t>M/R Swashplate</t>
  </si>
  <si>
    <t>369D27609-501</t>
  </si>
  <si>
    <t>Vertical Stabilizer</t>
  </si>
  <si>
    <t>M/R Pitch Housing</t>
  </si>
  <si>
    <t>369D21300-501</t>
  </si>
  <si>
    <t>M/R Folding Pin</t>
  </si>
  <si>
    <t>369A1004-5</t>
  </si>
  <si>
    <t>T/R Ret Strap</t>
  </si>
  <si>
    <t>M/R Le-La Bolt</t>
  </si>
  <si>
    <t>369D21220</t>
  </si>
  <si>
    <t>Tailboom</t>
  </si>
  <si>
    <t>TRX Output Shaft</t>
  </si>
  <si>
    <t>369D25430</t>
  </si>
  <si>
    <t>M/R Hub Sub</t>
  </si>
  <si>
    <t>369D21201</t>
  </si>
  <si>
    <t>M/R Mast Assy</t>
  </si>
  <si>
    <t>M/R Le-La Link</t>
  </si>
  <si>
    <t>TRX Input Shaft</t>
  </si>
  <si>
    <t>369D25434</t>
  </si>
  <si>
    <t>T/R Drive Shaft</t>
  </si>
  <si>
    <t>369D25518-501</t>
  </si>
  <si>
    <t>T/B Attach Bolt</t>
  </si>
  <si>
    <t>MS21250-06014</t>
  </si>
  <si>
    <t>NA</t>
  </si>
  <si>
    <t>Compass</t>
  </si>
  <si>
    <t>0800</t>
  </si>
  <si>
    <t>Insurance</t>
  </si>
  <si>
    <t>Renewal</t>
  </si>
  <si>
    <t>369D24506</t>
  </si>
  <si>
    <t>Altimeter</t>
  </si>
  <si>
    <t>5934PD-1</t>
  </si>
  <si>
    <t>Altitude Encoder</t>
  </si>
  <si>
    <t>Flight Manual "RFM"</t>
  </si>
  <si>
    <t>CSP-369D-1</t>
  </si>
  <si>
    <t xml:space="preserve"> </t>
  </si>
  <si>
    <t>First Aid Kit</t>
  </si>
  <si>
    <t>Check Cond</t>
  </si>
  <si>
    <t>Airworthiness</t>
  </si>
  <si>
    <t>T/R Swashplate</t>
  </si>
  <si>
    <t>Insp- Lubrication, Mobil 28</t>
  </si>
  <si>
    <t>Fire Extinguisher, Halon1211</t>
  </si>
  <si>
    <t>0580</t>
  </si>
  <si>
    <t>Yearly Inspection</t>
  </si>
  <si>
    <t>Leveling &amp; Weighing</t>
  </si>
  <si>
    <t xml:space="preserve"> Mobil 28, CSP-HMI-2, 62-20-00</t>
  </si>
  <si>
    <t xml:space="preserve"> Mobil 28, CSP-COM-5, 62-30-10</t>
  </si>
  <si>
    <t>T/R Dr.Coupling Aft</t>
  </si>
  <si>
    <t>T/R Dr.Coupling Fwd</t>
  </si>
  <si>
    <t>M/R Blade Damper, Blue</t>
  </si>
  <si>
    <t>O/C</t>
  </si>
  <si>
    <t>Check Daily</t>
  </si>
  <si>
    <t>M/R Blade Damper, Green</t>
  </si>
  <si>
    <t>M/R Blade Damper, Red</t>
  </si>
  <si>
    <t>M/R Blade Damper, White</t>
  </si>
  <si>
    <t>M/R Blade Damper, Yellow</t>
  </si>
  <si>
    <t>L/G Damper Aft</t>
  </si>
  <si>
    <t>L/G Damper Fwd</t>
  </si>
  <si>
    <t>VSI</t>
  </si>
  <si>
    <t>RC30V10</t>
  </si>
  <si>
    <t>102-0045-01</t>
  </si>
  <si>
    <t>Oil Cooler Blower Assy</t>
  </si>
  <si>
    <t xml:space="preserve">C.M </t>
  </si>
  <si>
    <t>T/R Assy</t>
  </si>
  <si>
    <t>369D21600-5</t>
  </si>
  <si>
    <t>Long. Idler Bellcrank Assy</t>
  </si>
  <si>
    <t>Idler Assy, Long Pitch Mixer</t>
  </si>
  <si>
    <t>369N2666-505</t>
  </si>
  <si>
    <t>Engine Fuel Hoses</t>
  </si>
  <si>
    <t>369H8008</t>
  </si>
  <si>
    <t>369H8102</t>
  </si>
  <si>
    <t>369H8131</t>
  </si>
  <si>
    <t>Engine Oil Hoses</t>
  </si>
  <si>
    <t>369A8352</t>
  </si>
  <si>
    <t>369H8305</t>
  </si>
  <si>
    <t>369H8306</t>
  </si>
  <si>
    <t>Carrier INSP Ref. DN-148.1, NA on -505</t>
  </si>
  <si>
    <t>MANDATORY SERVICE BULLETINES "SB-AD"</t>
  </si>
  <si>
    <t>W.O:</t>
  </si>
  <si>
    <t>ALERT - MANDATORY</t>
  </si>
  <si>
    <t xml:space="preserve">       RECOMMENDED</t>
  </si>
  <si>
    <t>OPTIONAL</t>
  </si>
  <si>
    <t>A/C REG</t>
  </si>
  <si>
    <t>TCD</t>
  </si>
  <si>
    <t>A/C SN:</t>
  </si>
  <si>
    <t>of</t>
  </si>
  <si>
    <t>PRE COMPLIED WITH</t>
  </si>
  <si>
    <t>PARTIALLY PERFORMED</t>
  </si>
  <si>
    <t>CANCELLED</t>
  </si>
  <si>
    <t>Bi-Weekly</t>
  </si>
  <si>
    <t>NOT PERFORMED</t>
  </si>
  <si>
    <t>PERFORMED</t>
  </si>
  <si>
    <t>NOT APPLICABLE</t>
  </si>
  <si>
    <t>SB</t>
  </si>
  <si>
    <t>rev</t>
  </si>
  <si>
    <t>EASA</t>
  </si>
  <si>
    <t>ACTION</t>
  </si>
  <si>
    <t>PART</t>
  </si>
  <si>
    <t>REP</t>
  </si>
  <si>
    <t>DUE</t>
  </si>
  <si>
    <t>CAT</t>
  </si>
  <si>
    <t>CODE</t>
  </si>
  <si>
    <t>REMARK</t>
  </si>
  <si>
    <t>ACTION TAKEN</t>
  </si>
  <si>
    <t>W.O NO:</t>
  </si>
  <si>
    <t>MECH</t>
  </si>
  <si>
    <t>ALB</t>
  </si>
  <si>
    <t>77-05-03</t>
  </si>
  <si>
    <t>T/R CONTROL SYSTEM</t>
  </si>
  <si>
    <t>I</t>
  </si>
  <si>
    <t>ASB</t>
  </si>
  <si>
    <t>0001-0049</t>
  </si>
  <si>
    <t>NA DUE TO AC SN</t>
  </si>
  <si>
    <t>X</t>
  </si>
  <si>
    <t>77-19-03</t>
  </si>
  <si>
    <t>M/R HUB RETENTION STRAP</t>
  </si>
  <si>
    <t>77-21-04</t>
  </si>
  <si>
    <t>369A5350-603 Overrunning Clutch Assembly - Inspection of 389A5350-11 Clutch Subassembly369A5361 Ball Bearing and 369A5368 Seal</t>
  </si>
  <si>
    <t>NA DUE TO PN INSTALLED</t>
  </si>
  <si>
    <t>78-20-03</t>
  </si>
  <si>
    <t>FIRE SUPPRESION SYSTEM</t>
  </si>
  <si>
    <t>78-26-04</t>
  </si>
  <si>
    <t>Inspection and Rework of 369A1725 and 369A1725-501 Tail Rotor Hub</t>
  </si>
  <si>
    <t>79-10-09</t>
  </si>
  <si>
    <t>369D21800 Tail rotor Pitch Control Assembly - Seating of Dual Bearings Inner Races: -Torque increase for 369D21803-3 Locknut.</t>
  </si>
  <si>
    <t>C.W</t>
  </si>
  <si>
    <t>80-24-04</t>
  </si>
  <si>
    <t>PLACARD - FRONT SEAT OCCUPANCY</t>
  </si>
  <si>
    <t>80-25-01</t>
  </si>
  <si>
    <t>TAIL ROTOR DRIVE SHAFT COUPLINGS</t>
  </si>
  <si>
    <t>81-26-01</t>
  </si>
  <si>
    <t>Periodic Inspection of 389D25510 Main Rotor Drive Shaft</t>
  </si>
  <si>
    <t>300 HRS INSP</t>
  </si>
  <si>
    <t>82-01-08</t>
  </si>
  <si>
    <t>CHECK GOVENOR CTR ROD REPLACE</t>
  </si>
  <si>
    <t>PCW</t>
  </si>
  <si>
    <t>FOUND AS PERFORMED</t>
  </si>
  <si>
    <t>84-01-02</t>
  </si>
  <si>
    <t>Insp and Possible Replacement of 369A7003-3 M/R Swashplate Bearing</t>
  </si>
  <si>
    <t>84-11-01</t>
  </si>
  <si>
    <t xml:space="preserve">Insp of 369A7011 Long Mixer Ctr RodReplace. 369D22509-51 Doubler  </t>
  </si>
  <si>
    <t>NA DUE TO SN</t>
  </si>
  <si>
    <t>84-12-01</t>
  </si>
  <si>
    <t>M/R BLADE CHECK RIBS IN BLADE TIP AREA</t>
  </si>
  <si>
    <t>Riviting Tip Cap to Tail Rotor Assy</t>
  </si>
  <si>
    <t>SUPERSEDED BY AD 86-01-04</t>
  </si>
  <si>
    <t>One-Time Insp of T/R Blade Leading Edge Abrasion Strip Bonding /PF check</t>
  </si>
  <si>
    <t>86-01-04</t>
  </si>
  <si>
    <t>86-20-07</t>
  </si>
  <si>
    <t>INSTALLATION /INSP OF T/R D.S AFT FAIL SAFE DEVICE</t>
  </si>
  <si>
    <t>PREFLIGHT</t>
  </si>
  <si>
    <t>87-18-11</t>
  </si>
  <si>
    <t>One Time Insp of 369D25125/-11 M/T Tail Rotor Output Drive Pinion Shaft</t>
  </si>
  <si>
    <t>87-18-12</t>
  </si>
  <si>
    <t>Insp.of 369A5352 Outher Race of Over-running Clutch Assembly 369A5350-21/41</t>
  </si>
  <si>
    <t>SN 0692-0927</t>
  </si>
  <si>
    <t>88-17-09</t>
  </si>
  <si>
    <t>Insp. of T/R Trans Mounting Stud</t>
  </si>
  <si>
    <t>IV</t>
  </si>
  <si>
    <t>100 HRS INSP</t>
  </si>
  <si>
    <t>89-02-01</t>
  </si>
  <si>
    <t>M/R HUB STRAP PACK LAMINATION INSP AND TRI FLOW WASH PROCEDURE</t>
  </si>
  <si>
    <t>C.W INSP, INCORP IN CHECK LIST</t>
  </si>
  <si>
    <t>Replacement of 369A8442 Basic Latch Assy on the Particle Separator Door</t>
  </si>
  <si>
    <t>89-20-02</t>
  </si>
  <si>
    <t>NA THIS INSTALLATION PN</t>
  </si>
  <si>
    <t>89-23-14</t>
  </si>
  <si>
    <t>One-Time Insp and Rework of 369A7-007,7009/7011/7012 Main/T/R Control Tubes</t>
  </si>
  <si>
    <t>90-01-08</t>
  </si>
  <si>
    <t>One-Time Insp. of 369H5660 Engine to Transmission Driveshaft Couplings</t>
  </si>
  <si>
    <t>SN 5200 TO -5309</t>
  </si>
  <si>
    <t>90-12-03</t>
  </si>
  <si>
    <t>One-Time Check/Periodic Insp/ Replace-ment of T/R Swashplate Brg set</t>
  </si>
  <si>
    <t>NA BY  TYPE SEALS</t>
  </si>
  <si>
    <t>90-19-02</t>
  </si>
  <si>
    <t>Conversion to 369A5350-41 OV.Clutch</t>
  </si>
  <si>
    <t>90-24-07</t>
  </si>
  <si>
    <t>One-Time Insp.and Replacement of AirIndustries MS21250-04036 Bolts in MRX</t>
  </si>
  <si>
    <t>91-08-02</t>
  </si>
  <si>
    <t>PRE-FLIGHT CHECK AND ONE TIME INSP OF T/R BLADES</t>
  </si>
  <si>
    <t>93-07-10</t>
  </si>
  <si>
    <t>VIKING CARGO POD STC INSTALLATION NO SH1134EA</t>
  </si>
  <si>
    <t>C.W BEFORE INSTL</t>
  </si>
  <si>
    <t>93-18-05</t>
  </si>
  <si>
    <t>INSP. REWORK OF FUEL VENT SYSTEM</t>
  </si>
  <si>
    <t>PN 369H8108</t>
  </si>
  <si>
    <t>94-18-08</t>
  </si>
  <si>
    <t>ONE TIME ADDITION OF RIVITS TO TAIL ROTOR ABRASION STRIP</t>
  </si>
  <si>
    <t>94-24-04</t>
  </si>
  <si>
    <t>I, II,III</t>
  </si>
  <si>
    <t>95-03-11</t>
  </si>
  <si>
    <t>T/R BLADE ABRASION STRIP MODIFICATION</t>
  </si>
  <si>
    <t>II</t>
  </si>
  <si>
    <t>95-03-13</t>
  </si>
  <si>
    <t>M/R BLADE FITTINGS &amp; LEAD LAG LINKS</t>
  </si>
  <si>
    <t>96-10-09</t>
  </si>
  <si>
    <t>97-15-08</t>
  </si>
  <si>
    <t>MAIN ROTOR TRANS. ACCESSORY DRIVE INSP.</t>
  </si>
  <si>
    <t>ONE TIME</t>
  </si>
  <si>
    <t>98-09-02</t>
  </si>
  <si>
    <t>98-14-03</t>
  </si>
  <si>
    <t>98-15-26</t>
  </si>
  <si>
    <t>M/R BLADES CHECK CRACKS D/A PER SN</t>
  </si>
  <si>
    <t>369D21100-517</t>
  </si>
  <si>
    <t>NA DUE TO SN &amp; PN INSTALLED</t>
  </si>
  <si>
    <t>98-21-12</t>
  </si>
  <si>
    <t>OVERRUNNING CLUTCH INSP</t>
  </si>
  <si>
    <t>99-04-12</t>
  </si>
  <si>
    <t>INPUT COUPLING SHAFT  &amp; OV CLUTCH INSP</t>
  </si>
  <si>
    <t>99-13-09</t>
  </si>
  <si>
    <t>CHECK 4 BLADED T/R  "FORK ASSEMBLY"</t>
  </si>
  <si>
    <t xml:space="preserve">PN 369D21701-21 </t>
  </si>
  <si>
    <t>99-20-12</t>
  </si>
  <si>
    <t>OIL COOLER BRACKET, REPLACE 369F5190-1 TO PN 369F5194-1</t>
  </si>
  <si>
    <t>369F5190-1</t>
  </si>
  <si>
    <t>CHECK TOT-INDICATOR CALIBRATION</t>
  </si>
  <si>
    <t>TOT IND PN: 369D24513-1</t>
  </si>
  <si>
    <t>T/R BLADE TIP WEIGHT RETENTION BOLT INSPECTION</t>
  </si>
  <si>
    <t>T/R BLADE CONTROL ARM BUSHING SEALING</t>
  </si>
  <si>
    <t>T/R BLADE PITCH ARM BUSHING BORE FIT CHECK</t>
  </si>
  <si>
    <t>500P3100-ALL &amp; 500P3300-ALL &amp; 500P3500-ALL</t>
  </si>
  <si>
    <t>4</t>
  </si>
  <si>
    <t>T/R BLADE ABRASION STRIP TAP TEST AND MODIFICATION</t>
  </si>
  <si>
    <t>2</t>
  </si>
  <si>
    <t>M/R BLADE CORROSION INSPECTION AND PROTECTION</t>
  </si>
  <si>
    <t>PN 500P2100-101/-103  PNP2100-301/-303</t>
  </si>
  <si>
    <t>M/R BLADE INSPECTION</t>
  </si>
  <si>
    <t>PN 500P2100-101/301 &amp; 500P2300-501</t>
  </si>
  <si>
    <t>HTC        2100-3</t>
  </si>
  <si>
    <t>3</t>
  </si>
  <si>
    <t>M/R BLADE ASSEMBLY TORQUE EVENT INSPECTION, EACH 35 HRS &amp; 200 TE</t>
  </si>
  <si>
    <t>35 HRS INSP, ON ALL MD &amp; HTC BLADES</t>
  </si>
  <si>
    <t>TGB TO TAILBOOM - INSPECTION OF BOLT LENGTH</t>
  </si>
  <si>
    <t>STC SH5055NM-SH4801NM</t>
  </si>
  <si>
    <t>TAIL ROTOR BLADE PN369D21640/21641/21642/21643-510, &amp; 500P3100/3300/3500 ALL DASH NO, NEW LIFE SET TO 400 HRS</t>
  </si>
  <si>
    <t>HTC MADE, 400 HRS LIFE</t>
  </si>
  <si>
    <t>HTC-SB</t>
  </si>
  <si>
    <t>Establishing a life limit of 3,530 hrs TIS for blade, PN 500P2100-BSC &amp; 500P2100-101, &amp; 2,440 hours TIS for blade PN 500P2100-301.</t>
  </si>
  <si>
    <t>STC:SR09172RC, SR09074RC, SR09184RC</t>
  </si>
  <si>
    <t>07-0128-E</t>
  </si>
  <si>
    <t>TAIL ROTOR BLADE ASSEMBLY, ONE TIME INSPECTION</t>
  </si>
  <si>
    <t>ALL MD BLADES</t>
  </si>
  <si>
    <t>LANDING GEAR STRUT INSPECTION AND FAIRING MODIFICATION</t>
  </si>
  <si>
    <t>P.C.W MOD. 100 HRS INSP</t>
  </si>
  <si>
    <t>Tail Rotor Blade Abrasion Strip Tap Test and Modification</t>
  </si>
  <si>
    <t>Inspection of Tail Rotor Output Shaft; Installation of Protective Dust Boot</t>
  </si>
  <si>
    <t>Main Rotor Controls - Rigging of Cyclic and Collective Controls; Rework of Mixer Controls; Installation of Pitch Housing Striker Plate Support Nut</t>
  </si>
  <si>
    <t>Main Rotor Pitch Control Rod Assembly- Replacement of 369A1009-3 Pitch Rod and Inspection of Rod End Bearings</t>
  </si>
  <si>
    <t>Installation of 369D21808 Support Ring; 369D21806 Tail Rotor Stationary Boot</t>
  </si>
  <si>
    <t>Modification of 369A4516-N, Tacho Indicator.</t>
  </si>
  <si>
    <t>Installation of Modified Rotor Brake Handle Trim Cover Panel Assembly</t>
  </si>
  <si>
    <t>Inspection of 369H90085 Litter Door installation</t>
  </si>
  <si>
    <t>Modification Kit – 369D25167 Main Transmissin Lubrication Pump</t>
  </si>
  <si>
    <t>Rework of 369A4521-5 Turbine Putlet Temperature (TOT) indicator and 369A4526-5 Torque pressure Indicator</t>
  </si>
  <si>
    <t>Installation of 369H92537 Engine Compressor Water Wash Kit</t>
  </si>
  <si>
    <t>Removal of Capacitor - Voltage Regulator, AAE or LSI Model VR204; Installation of Varistor - Landing Light Relay, MS 24166D1</t>
  </si>
  <si>
    <t>369H92537 Engine Compressor Water Wash Kit Installation - Inspection and Replacement of Rivets</t>
  </si>
  <si>
    <t>Replacement of Plenum Chamber Fittings – Torque ,Pressure Gage Tubing and Engine Oil Pressure Gage Tubing</t>
  </si>
  <si>
    <t>Rework of 369D26100-101 Standard Landing Gear Skid Assembly; Rework of 369D292114-101 Extended Landing Gear Skid Assy.</t>
  </si>
  <si>
    <t>Sealing of 369D23600 and 369D23600-501 Vertical Stabilizer Assembly</t>
  </si>
  <si>
    <t>Installation of Standoff Clamps - Heating System Hose and Main Transmission Oil Cooling Lines.</t>
  </si>
  <si>
    <t>Field Inspection and Corrosion Repair of 369D25510 Main Rotor Drive Shaft</t>
  </si>
  <si>
    <t>Rework of Fuselage Structure, Forward Section.</t>
  </si>
  <si>
    <t>Inspection and Possible Replacement of 369H6541-5 and -21 Seat Bell Assemblies</t>
  </si>
  <si>
    <t>Installation of 369D21012 Rubber Washers; Attachment of Pitch Control Rods to Main Rotor Swashplate Assembly</t>
  </si>
  <si>
    <t>Replacement of 369D28309 Hose Assembly - Engine Oil Cooler to Engine Oil Tank</t>
  </si>
  <si>
    <t>Installation of Air Baffle, Seal and Cover Assemblies - Transmission Compartment</t>
  </si>
  <si>
    <t>369H7825 Droop Control Bellcrank Assembly (Sta 68.0) - Relocation of Locknut and Installation of Spacer</t>
  </si>
  <si>
    <t>Internal Modification and Re-identification of 369D21400-501, Main Rotor Lead-Lag Elastomeric Damper Assembly</t>
  </si>
  <si>
    <t>NA BY INSTL. PN</t>
  </si>
  <si>
    <t>Field Rigging Check of 369A8013-503 Heater Control Valve Assembly.</t>
  </si>
  <si>
    <t>Inspection and Repair of 369A3035-11 and 369A3035-15 Sta 142 Tail Rotor Control Bellcrank Supports.</t>
  </si>
  <si>
    <t>I, II</t>
  </si>
  <si>
    <t>Part I repetive 100 HRS</t>
  </si>
  <si>
    <t>Kit Installation of 369D290140 Auxiliary Fairings and Seals, Engine Air Filter (Particle Separator)</t>
  </si>
  <si>
    <t>Inspection and Repair of Aft Fuselage Skin Cracks; Installation of Doublers On Boom Fairing Longerons.</t>
  </si>
  <si>
    <t>Installation of Filter Gasket - 369H90148-503, -505 and -507 Engine Air Inlet (Particle Separator) Filter Kit</t>
  </si>
  <si>
    <t>Inspection and Rework of 369D25401 Tail Rotor Transmission Housing Assembly</t>
  </si>
  <si>
    <t>Horizontal Stabilizer Assembly - Adding Drain Holes and Sealing Doubler Edges</t>
  </si>
  <si>
    <t>Rework of Cooling Blower Mounting Bracket</t>
  </si>
  <si>
    <t>Rework of 369D290125-21 Mist Eliminator Assembly - 369H90148-507 and -509 Engine Air Inlet Fitter (Particle Separator) Assembly</t>
  </si>
  <si>
    <t>Relocation of Tail Rotor Bungee Spring Forward Attachment; Tail Rotor Force Adjustment</t>
  </si>
  <si>
    <t>Polarity Check of Diode Assemblies</t>
  </si>
  <si>
    <t>Identification and Possible Rework of Seat Belt and Shoulder Harness Assemblies</t>
  </si>
  <si>
    <t>Wiring Modification - Utility Light Circuit and Transmission Oil Pressure and Temperature Warning Light Circuit.</t>
  </si>
  <si>
    <t>Periodic Inspection and Bonding Procedure for 369A1724 Tail Rotor Drive Fork Elastomeric Teeter Bearing.</t>
  </si>
  <si>
    <t>Inspection of 369A7003-3 Swashplate Bearing.</t>
  </si>
  <si>
    <t>Sealing of Interface of Abrasion Strip and Main Rotor Blade Skin</t>
  </si>
  <si>
    <t>Replacement of TAVCO 23111369 Solenoid Valve, Float Inflation System - Hughes 369D290121-501 and -505 Emergency Float Assemblies</t>
  </si>
  <si>
    <t>EQUIPMENT NOT INSTALLED</t>
  </si>
  <si>
    <t>Inspection of Overrunning Clutch Sprag Assembly.</t>
  </si>
  <si>
    <t>Field Inspection and Repair of 3691325301 and 369D25401-3 Tail Rotor Gearbox Main Housing Assembly</t>
  </si>
  <si>
    <t>Shimming Procedure for Gas Producer Interconnecting Torque Tube Assembly</t>
  </si>
  <si>
    <t>Elimination of Possible Interference of Safety Wire with Oil Cooler Blower Drive Belt</t>
  </si>
  <si>
    <t>Inspection of Main Rotor Hub Strap Pack Retention Bolts and replacement of Bushings</t>
  </si>
  <si>
    <t>Corrosion Inspection/Treatment of 369A7314 and 369N2648 One-Way Lock Support Assembly</t>
  </si>
  <si>
    <t>Inspection/Modification of BL-18900-12 Breeze Corporation inc, Hoist</t>
  </si>
  <si>
    <t>Deactivation of Main Rotor Brake System (if Installed); Periodic Inspection of 369A5501 or 369H92564 Tail Rotor Drive Shaft Forward Flexible Coupling</t>
  </si>
  <si>
    <t>Installation of Fail Safe Device at 369A5501 or369H92564 Tail Rotor Drive Shaft Forward Flexible Coupling; Periodic Check of Flexible Couplings</t>
  </si>
  <si>
    <t>NEW TYPE INSTALLED (KAMATIC)</t>
  </si>
  <si>
    <t>One-Time Inspection of Attachment Hardware for Sta-Strap Securing Electric Wiring to Boom Fairing at Sta 138,50</t>
  </si>
  <si>
    <t>Installation of 369D292585 Master Cylinder Stop on 369H90123 Series Main Rotor Brake System</t>
  </si>
  <si>
    <t>Inspection of 369A7006-5 Tall Rotor Control Rod; Rework of 369D290128-11 Particle Separator Fairing Assembly and 369D290128-31 Cover Assembly</t>
  </si>
  <si>
    <t>Instrument Cluster 3-Pack Conversion - AC to Rochester</t>
  </si>
  <si>
    <t>Installation of Fuselage Attach Points(369H90070-211, 212 Subassemblies) for Accessory Kit Attach Fittings.</t>
  </si>
  <si>
    <t>Replacement of Intercom (ICS) Switch and Jack Assembly</t>
  </si>
  <si>
    <t>INSPECTION AND MODIFICATION OF PN 369D292028, AFT PASSENGER STEP ASSEMBLIES</t>
  </si>
  <si>
    <t>III</t>
  </si>
  <si>
    <t>New Shimming Procedure for 369A5501 or 369H92564 Tail Rotor Drive Shaft Forward Flexible Coupling with Failsafe Device Installed</t>
  </si>
  <si>
    <t>Inspection of Landing Gear Struts and Feet</t>
  </si>
  <si>
    <t>Main Rotor Transmission Drain Line Brackets Modification</t>
  </si>
  <si>
    <t>NA BY INSTL TYPE OF OIL LINES</t>
  </si>
  <si>
    <t>Pilots comp, center pass seatlap belt installation check.</t>
  </si>
  <si>
    <t>DAILY PRE FLIGHT</t>
  </si>
  <si>
    <t>C.W INCORP PFI CHECK LIST</t>
  </si>
  <si>
    <t>Installation of 510 ohm Resistor In 369D296303, 369D29603-701and 369A4245 Fuel Quantity Sending Units.</t>
  </si>
  <si>
    <t>Insp of 369A8131-19 Fuel Vent Hose</t>
  </si>
  <si>
    <t>Installation of Coll.Stick SupportBracket</t>
  </si>
  <si>
    <t>Button Plug Installation - Mast Support Structure Aft Channel.</t>
  </si>
  <si>
    <t>Insp and Overhaul of 369A8104-5 Fuel Shutoff Valve</t>
  </si>
  <si>
    <t>Battery Case and Main DC Power Wiring Inspection</t>
  </si>
  <si>
    <t>Insp of 369D25709 and 369D25710 M-ain-Trans Oil Line, Replacement.</t>
  </si>
  <si>
    <t>Pull Test of 369A8137-503/603 Fuel Shut-Off Valve Control Cable</t>
  </si>
  <si>
    <t>Removal of Gray Coating from 369D2-1700 /-3 Tail Rotor Hubs</t>
  </si>
  <si>
    <t>NA ONLY BY 4-BLADE T/R INSTAL.</t>
  </si>
  <si>
    <t>Corrosion Removal-M/R Drive Shaft ID</t>
  </si>
  <si>
    <t>300 HRS INSP, INCORP IN  HMI</t>
  </si>
  <si>
    <t>Unauthorized Helicopter &amp; Spare Parts</t>
  </si>
  <si>
    <t>NONE AFFECTED</t>
  </si>
  <si>
    <t>Non-Airworthy Clutch Assemblies</t>
  </si>
  <si>
    <t>Exit Warning Decal PN 369D24043</t>
  </si>
  <si>
    <t>M/R Cooling Instl Bracket Re-place-ment</t>
  </si>
  <si>
    <t>Insp of 369D27514/15 T/R Bellcrank</t>
  </si>
  <si>
    <t>Insp and Rework of A1066-1082 Fargo T</t>
  </si>
  <si>
    <t>Insp of 369D25620/-3/24 Cooling Fan</t>
  </si>
  <si>
    <t>Eon Seat Belt Removal</t>
  </si>
  <si>
    <t>United Instruments, INC,. Altimeters PN 5934</t>
  </si>
  <si>
    <t>Fabrication and Instl.of 369D25704 Oil Flexline Hose in M/R Trans Oil st</t>
  </si>
  <si>
    <t>DAILY PRE-FLIGHT EXAMINATION OF M/R BLADE LEADIND EDGE ABRASION STRIP BONDING</t>
  </si>
  <si>
    <t>C.W, INCORP RFM PF CHECK LIST</t>
  </si>
  <si>
    <t>369A8010 Engine Oil Pressure And Torque Tube Pull Test</t>
  </si>
  <si>
    <t xml:space="preserve">Start Pump Wiring Routing and Fuel Quantity Sender Inspection </t>
  </si>
  <si>
    <t>Insp and Replacement of 369A1602 T/R Fork Bolt</t>
  </si>
  <si>
    <t>Main Rotor Blade Upper and Lower Tra-iling Edge Weight Rework</t>
  </si>
  <si>
    <t>NA BY BLADE PN</t>
  </si>
  <si>
    <t>One-Time Insp. of 369A8352,369H830-6/2-5/24-6/and 369D28651 Aeroquip Hose</t>
  </si>
  <si>
    <t>One-Time Insp.of 369D25420 T/R Tr-ans.Output Shaft Duplex Beraings</t>
  </si>
  <si>
    <t>One-Time Insp.of Emergency and Uti-li-ty Float Skid Tube Extension As-sembli</t>
  </si>
  <si>
    <t>NA THIS INSTALLATION</t>
  </si>
  <si>
    <t>One-Time Insp.of 369A5358 Lock-washerin the OV.Clutch Assy and Splines</t>
  </si>
  <si>
    <t>INSTALLATION OF OIL FLOW RESTRICTION DEVICES INTO THE ENGINE OIL AND TORQUE PRESSURE SENSING SYSTEM</t>
  </si>
  <si>
    <t>One-Time Replacement of T/R Blade Pitch Arm Bolt Attaching Nuts</t>
  </si>
  <si>
    <t>One-Time Torque Chech and  Insp.of M/R Blades</t>
  </si>
  <si>
    <t>One-Time Insp.of 369D25623 Oil Cooler Blower Belt</t>
  </si>
  <si>
    <t>ONE TIME INSTAL. OF 369D24054-3 WARNING DECALS IN THE  ENGINE COMP AREA</t>
  </si>
  <si>
    <t>INSP OF LEAD LAG LINK ATTACH NUTS</t>
  </si>
  <si>
    <t>Insp.of 369D25434 T/R Input Gearshaft in the T/R Gearbox SN-1769</t>
  </si>
  <si>
    <t>NA DUE TO SN INSTALLED</t>
  </si>
  <si>
    <t>One-Time Reinstallation of the 369A1602-3 Tail Rotor Fork Bolt</t>
  </si>
  <si>
    <t>One-Time Rework of Main Transmiss-ion Oil Cooling Fan Mounting Bracket</t>
  </si>
  <si>
    <t>Insp.of OV Clutch Outher Race. With SNs Between 2480-2976</t>
  </si>
  <si>
    <t>Main Rotor Blade Inspection/Replacement, PN 369D21100-515, 369D21102-501</t>
  </si>
  <si>
    <t>FOUR WAY TRIM SWITCH REPLACEMENT</t>
  </si>
  <si>
    <t>FUEL LINE TO FIREWALL CONNECTOR  MOD, DRAIN VALVE REPLACE WITH PLUG AN814-4DL</t>
  </si>
  <si>
    <t>T/R BLADE LEADING EDGE INSP</t>
  </si>
  <si>
    <t>ENGINE FUEL FILTER PRESSURE SWITCH REPLACEMENT</t>
  </si>
  <si>
    <t>369D,E,5OON</t>
  </si>
  <si>
    <t>MAIN TRANSMISSION BONDING JUMPER INSP. REWORK</t>
  </si>
  <si>
    <t>ALL 369F5100- MGBS</t>
  </si>
  <si>
    <t>OIL COOLER BELT PN 369D25623, ONE TIME INSPECTION</t>
  </si>
  <si>
    <t>BELTS SHIPPED FROM MD BEFORE 3 MARCH  2008</t>
  </si>
  <si>
    <t>C.W INSP IN AC LOCATION</t>
  </si>
  <si>
    <t>INSPECTION OF SHORT EDGE MARGIN CONDITION ON 36923500 TAILBOOM ASSEMBLY</t>
  </si>
  <si>
    <t>CHECK PN &amp; SN</t>
  </si>
  <si>
    <t>KAMATICS SHAFT AND COUPLING OVERHAUL PROGRAM</t>
  </si>
  <si>
    <t>C.W ASL UPDATES WITH TBO TIMES</t>
  </si>
  <si>
    <t>REPLACEMENT OF MOBIL SHC626 WITH MOBIL AGL</t>
  </si>
  <si>
    <t>MGB &amp; TGB</t>
  </si>
  <si>
    <t>TB-72.1</t>
  </si>
  <si>
    <t>Drain Kit Installation - 369D28300-501 Engine Oil Tank and Oil Cooler ; Drain Kit Installation  - 369D290120 M/R Transmission Cooler</t>
  </si>
  <si>
    <t>ONBOARD SYSTEM CARGO HOOKS - IMPORTANT CHECK OF LOCKING SYSTEM BEFORE FLYING WITH CARGO HOOK LOAD</t>
  </si>
  <si>
    <t>RIGGING THE MECHANICAL RELEASE</t>
  </si>
  <si>
    <t>ENG.</t>
  </si>
  <si>
    <t>Eng.S/N</t>
  </si>
  <si>
    <t>Instal. Data</t>
  </si>
  <si>
    <t>Eng TSN</t>
  </si>
  <si>
    <t>TSO</t>
  </si>
  <si>
    <t>CSN</t>
  </si>
  <si>
    <t>Installed Engine Time</t>
  </si>
  <si>
    <t>Comp. Action</t>
  </si>
  <si>
    <t>Work Complied</t>
  </si>
  <si>
    <t>Turbine Whl. No 1</t>
  </si>
  <si>
    <t>Turbine Whl. No 2</t>
  </si>
  <si>
    <t>Turbine Whl. No 4</t>
  </si>
  <si>
    <t>Bleed Valve</t>
  </si>
  <si>
    <t>Fuel Control Filter</t>
  </si>
  <si>
    <t>Turbine Whl. No 3</t>
  </si>
  <si>
    <t>Compressor</t>
  </si>
  <si>
    <t>Fuel Nozzle</t>
  </si>
  <si>
    <t>Compr. Impeller</t>
  </si>
  <si>
    <t>Turbine Tie Bolt</t>
  </si>
  <si>
    <t>Gearbox</t>
  </si>
  <si>
    <t>MO</t>
  </si>
  <si>
    <t>A</t>
  </si>
  <si>
    <t>MTD. OF COMPLIANCE</t>
  </si>
  <si>
    <t>INSP</t>
  </si>
  <si>
    <t>EL</t>
  </si>
  <si>
    <t>FC</t>
  </si>
  <si>
    <t>NEXT OH-REP-INSP</t>
  </si>
  <si>
    <t>TU</t>
  </si>
  <si>
    <t>CSL-1166</t>
  </si>
  <si>
    <t>TORQUE LOAD ON "B" NUTS</t>
  </si>
  <si>
    <t>CSL-1060</t>
  </si>
  <si>
    <t>TURBINE ASSEMBLY -3RD PN 23065818 AND 4TH STAGE WHEEL PN 23055944 ENHANCED POWER TURBINE WHEEL</t>
  </si>
  <si>
    <t>NEXT OH-REP</t>
  </si>
  <si>
    <t>GB</t>
  </si>
  <si>
    <t>CO</t>
  </si>
  <si>
    <t>GEARBOX - HELICAL TORQUEMETER GEARSHAFT FAILURE</t>
  </si>
  <si>
    <t>NEXT HMI-REP</t>
  </si>
  <si>
    <t>COMPRESSOR ASSY- VISUAL INSP. OF COMPRESSOR SCROLL PRESSURE PROBE ELBOW</t>
  </si>
  <si>
    <t>GEARBOX- INSP. FOR INSTL. OF TORQUEMETER RETAINING RING</t>
  </si>
  <si>
    <t>GEARBOX - RELEASE OF NEW HELICAL TORQUEMETER</t>
  </si>
  <si>
    <t>FCU - GOVERNOR-  ALLIED SIGNAL -BENDIX- INTERNAL SPRING REPLACEMENT</t>
  </si>
  <si>
    <t>ELECTRICAL - START COUNTER ASSY  - REMOVAL / INSTALLATION</t>
  </si>
  <si>
    <t>FCU - GOVENOR - INSP. CAM FOLLOWER LEVER</t>
  </si>
  <si>
    <t>100 HRS INSP/ REMOV</t>
  </si>
  <si>
    <t>GEARBOX - OIL DELIVERY TUBE-REPLACE</t>
  </si>
  <si>
    <t>AES-MFC FCU</t>
  </si>
  <si>
    <t>FCU - GOVERNOR, PTG DRIVE BEARINGS</t>
  </si>
  <si>
    <t>TURBINE - INSP. OF FIRST STAGE NOZZLE SHIELD DOME DETAIL FOR HMI OR OVERHAUL</t>
  </si>
  <si>
    <t>GEARBOX - REMOVAL OF CERTAIN PINION GEARS</t>
  </si>
  <si>
    <t>C20B-J-W-R/1</t>
  </si>
  <si>
    <t>TURBINE ASSY, 2ND STAGE NOZZLE</t>
  </si>
  <si>
    <t>FCU - GOVERNOR - BENDIX - MOD</t>
  </si>
  <si>
    <t>98-24-28</t>
  </si>
  <si>
    <t>FCU - FCU BELLOWS - REPLACE</t>
  </si>
  <si>
    <t>TURBINE - RELEASE OF NEW NO. 8 BRG AND RETAINING PLATE</t>
  </si>
  <si>
    <t>FUEL-LUBE-AIR SYSTEM - 23005205 REPLACE HOSE ASSEMBLY</t>
  </si>
  <si>
    <t>GEARBOX - OIL FILTER TUBE - INSP. OF PN 6876925A FOR PROPER ALIGNEMENT</t>
  </si>
  <si>
    <t>FCU - BENDIX - VERIFICATION OF MAXIMUM FUEL FLOW SETTINGS</t>
  </si>
  <si>
    <t>AT LOW POWER</t>
  </si>
  <si>
    <t>BV</t>
  </si>
  <si>
    <t>GEARBOX - TURBINE PRESSURE OIL FITTING, ADD SEAL</t>
  </si>
  <si>
    <t>FCU - IMPROVED THROTTLE RETURN SPRING - ADD</t>
  </si>
  <si>
    <t>TURBINE - SPLINE ADAPTER INSP</t>
  </si>
  <si>
    <t>GOVERNOR - AVIALL RECALL OF CERTAIN GOVERNORS</t>
  </si>
  <si>
    <t>TURBIN ASSY, ALSEAL COATING OF POWER TURBINE SHAFTS</t>
  </si>
  <si>
    <t>GOVERNOR - BENDIX- INSPECT PY PORT CASTING AREA</t>
  </si>
  <si>
    <t>TURBINE- NEW GAS PRODUCER TURBINE TIE BOLT SPANNER NUT</t>
  </si>
  <si>
    <t>88-17-01</t>
  </si>
  <si>
    <t>FCU - BENDIX- INSP. OF CERTAIN BENDIX FCU BELLOWS ASSY</t>
  </si>
  <si>
    <t>TURBINE- SECOND STAGE TURBINE WHEEL, REDUCED DIAMETER BALANCE PISTON SEAL KNIFE</t>
  </si>
  <si>
    <t>FCU- FUEL PUMP- MACHINE PUMP GEAR HOUSING</t>
  </si>
  <si>
    <t>GEARBOX -OIL FILTER HOUSING, ADD BRONZE BUSHING</t>
  </si>
  <si>
    <t>GEARBOX - QUICK DISCONNECT MAG PLUG</t>
  </si>
  <si>
    <t>82-24-05</t>
  </si>
  <si>
    <t xml:space="preserve">FCU- GOVERNOR CHECK/ EXCH. OF BRG NYLON HOLDER </t>
  </si>
  <si>
    <t>GOVERNOR- BENDIX- INCORPORATION OF GOVERNOR BODY ACCESS WINDOW</t>
  </si>
  <si>
    <t>GEARBOX - OIL FILTER DIFFERENTIAL PRESSURE INDICATOR</t>
  </si>
  <si>
    <t>NEXT TURBINE OH</t>
  </si>
  <si>
    <t>77-15-12</t>
  </si>
  <si>
    <t>TURBINE - POWER TURBIN COUPLING NUT - REPLACE</t>
  </si>
  <si>
    <t>P.C.W</t>
  </si>
  <si>
    <t>96-19-01</t>
  </si>
  <si>
    <t>TURBIN BEARING NO 5 AND 8, INSTALLED MFG BY SUPERIOR AIR PARTS, REPLACE</t>
  </si>
  <si>
    <t>EMPTY WEIGHT &amp; EQUIPMENT BALANCE RECORD</t>
  </si>
  <si>
    <t>AIRCRAFT MODEL</t>
  </si>
  <si>
    <t>SERIAL NUMBER</t>
  </si>
  <si>
    <t>REGISTRATION</t>
  </si>
  <si>
    <t>PAGE</t>
  </si>
  <si>
    <t>COMPANY/Sign:</t>
  </si>
  <si>
    <t>LOADING VERSION</t>
  </si>
  <si>
    <t>MTOW</t>
  </si>
  <si>
    <t>5 Seat &amp; High Skid</t>
  </si>
  <si>
    <t>1360 Kg</t>
  </si>
  <si>
    <t>WEIGHING EQUIPMENT</t>
  </si>
  <si>
    <t>MODELL</t>
  </si>
  <si>
    <t>CELL LOAD AREA</t>
  </si>
  <si>
    <t>SN</t>
  </si>
  <si>
    <t>CAL.  DATE</t>
  </si>
  <si>
    <t>Load Cells Location</t>
  </si>
  <si>
    <t>Scale</t>
  </si>
  <si>
    <t>Tare</t>
  </si>
  <si>
    <t>Net Tare</t>
  </si>
  <si>
    <t>Long C.G</t>
  </si>
  <si>
    <t>Moment</t>
  </si>
  <si>
    <t>Lat C.G</t>
  </si>
  <si>
    <t>Fwd Jackpoints L/H Main</t>
  </si>
  <si>
    <t>Fwd Jackpoints R/H Main</t>
  </si>
  <si>
    <t xml:space="preserve">Aft Jackpoints </t>
  </si>
  <si>
    <t>All weights in pound, and distance in inch</t>
  </si>
  <si>
    <t>Total Weight lb/in</t>
  </si>
  <si>
    <t>Required Equipment Installed at Weighing</t>
  </si>
  <si>
    <t>PN</t>
  </si>
  <si>
    <t>WEIGHT</t>
  </si>
  <si>
    <t>LONG C.G</t>
  </si>
  <si>
    <t>MOMENT</t>
  </si>
  <si>
    <t>LAT C.G</t>
  </si>
  <si>
    <t>Flight Manual</t>
  </si>
  <si>
    <t>CSP-D-1</t>
  </si>
  <si>
    <t>Headset Pilot-Copilot  " Peltor x 2"</t>
  </si>
  <si>
    <t>8106</t>
  </si>
  <si>
    <t>Fire Extinguisher "Halon 1211</t>
  </si>
  <si>
    <t>Optional Equipment Installed at Weighing</t>
  </si>
  <si>
    <t>Heating System Kit- Manual Ctrls</t>
  </si>
  <si>
    <t>369H90020-519</t>
  </si>
  <si>
    <t>Engine Comp Water Wash Kit</t>
  </si>
  <si>
    <t>369H92537</t>
  </si>
  <si>
    <t>Drain System Engine Oil</t>
  </si>
  <si>
    <t>369D28300-501</t>
  </si>
  <si>
    <t>Facet External Oil Filter</t>
  </si>
  <si>
    <t xml:space="preserve"> 1740001-03</t>
  </si>
  <si>
    <t>Attitude Gyro Ind</t>
  </si>
  <si>
    <t>369H90038-513</t>
  </si>
  <si>
    <t>Directional Gyro Ind</t>
  </si>
  <si>
    <t>369H90039-509</t>
  </si>
  <si>
    <t>369H90044-503</t>
  </si>
  <si>
    <t>Tail Rotor Pedals Assy Copilot</t>
  </si>
  <si>
    <t>369A7502</t>
  </si>
  <si>
    <t>Extended Landing Gear</t>
  </si>
  <si>
    <t>369D290007-501</t>
  </si>
  <si>
    <t>VHF/Com Equipment</t>
  </si>
  <si>
    <t>Transponder Equipment</t>
  </si>
  <si>
    <t>KT76A</t>
  </si>
  <si>
    <t>Helicopter as Weighed</t>
  </si>
  <si>
    <t>WEIGHT EMPTY DERIVATION</t>
  </si>
  <si>
    <t>Delete:</t>
  </si>
  <si>
    <t>Drainable Fuel</t>
  </si>
  <si>
    <t>Helicopter Delivery Empty Weight</t>
  </si>
  <si>
    <t>LB &amp; IN</t>
  </si>
  <si>
    <t>NAME / SIGN</t>
  </si>
  <si>
    <t>Add:</t>
  </si>
  <si>
    <t>Surplus Equipment (See Table 1)</t>
  </si>
  <si>
    <t>KX175B</t>
  </si>
  <si>
    <t>G641</t>
  </si>
  <si>
    <t xml:space="preserve">NAME / W/O </t>
  </si>
  <si>
    <t>500P2100-103</t>
  </si>
  <si>
    <t>369D23601-503</t>
  </si>
  <si>
    <t>HOBBS</t>
  </si>
  <si>
    <t>Rev No</t>
  </si>
  <si>
    <t>C.W AT FACTORY AT DELIVERY</t>
  </si>
  <si>
    <t>HUGHES HCP</t>
  </si>
  <si>
    <t>OH, WET SPLINE</t>
  </si>
  <si>
    <t>369F5450-501</t>
  </si>
  <si>
    <t>Hughes Std</t>
  </si>
  <si>
    <t>Battery "Lead Acid Teledyne" STC#</t>
  </si>
  <si>
    <t>BASIC WEIGHT AND BALANCE RECORD</t>
  </si>
  <si>
    <t>(CONTINUOUS HISTORY OF CHANGES IN STRUCTURE OR EQUIPMENT AFFECTING WEIGHT AND BALANCE)</t>
  </si>
  <si>
    <t>REGISTRATION NUMBER</t>
  </si>
  <si>
    <t>OF</t>
  </si>
  <si>
    <t>MTO LB</t>
  </si>
  <si>
    <t>MTO KG</t>
  </si>
  <si>
    <t>WEIGHT CHANGES</t>
  </si>
  <si>
    <t>RUNNING TOTAL</t>
  </si>
  <si>
    <t>ITEM</t>
  </si>
  <si>
    <t>ITEMS</t>
  </si>
  <si>
    <t>DESCRIPTION OF ARTICLE OR MODIFICATION</t>
  </si>
  <si>
    <t>LB</t>
  </si>
  <si>
    <t>ADDED (  )</t>
  </si>
  <si>
    <t>IN</t>
  </si>
  <si>
    <t>REMOVED (-)</t>
  </si>
  <si>
    <t>BASIC AIRCRAFT</t>
  </si>
  <si>
    <t>LBIN</t>
  </si>
  <si>
    <t>NO</t>
  </si>
  <si>
    <t>OUT</t>
  </si>
  <si>
    <t>Brought Forward from Empty Weight &amp; Equipment Balance Record</t>
  </si>
  <si>
    <t>New Calculated Weight &amp; Balance</t>
  </si>
  <si>
    <t xml:space="preserve">   WEIGHT BROUGHT FWD.TO THE PILOT FLIGHT MANUAL</t>
  </si>
  <si>
    <t>KG</t>
  </si>
  <si>
    <t>LONG ARM C.G</t>
  </si>
  <si>
    <t>CM</t>
  </si>
  <si>
    <t>LAT ARM C.G</t>
  </si>
  <si>
    <t>KGCM</t>
  </si>
  <si>
    <t>LB.IN</t>
  </si>
  <si>
    <t>LAT MOMENT</t>
  </si>
  <si>
    <t>MAX FWD &amp; MAX AFT</t>
  </si>
  <si>
    <t>FORWARD CG LOAD EXAMPLE</t>
  </si>
  <si>
    <t>AFT CG LOAD EXAMPLE</t>
  </si>
  <si>
    <t>MOST FORWARD CG</t>
  </si>
  <si>
    <t>Longitudinal</t>
  </si>
  <si>
    <t>Lateral</t>
  </si>
  <si>
    <t>MOST AFT C.G</t>
  </si>
  <si>
    <t>Most Fwd Load</t>
  </si>
  <si>
    <t>Items</t>
  </si>
  <si>
    <t>Each lb</t>
  </si>
  <si>
    <t>Weight lb</t>
  </si>
  <si>
    <t>Long CG in</t>
  </si>
  <si>
    <t>Lat CG in</t>
  </si>
  <si>
    <t>Most Aft Load</t>
  </si>
  <si>
    <t>Weight Empty</t>
  </si>
  <si>
    <t>Pilot</t>
  </si>
  <si>
    <t>Passenger Fwd</t>
  </si>
  <si>
    <t>Passenger Aft L.H</t>
  </si>
  <si>
    <t>Pass. Fwd Center</t>
  </si>
  <si>
    <t>Passenger Aft R.H</t>
  </si>
  <si>
    <t>Fuel Critical Qty</t>
  </si>
  <si>
    <t>Total</t>
  </si>
  <si>
    <t>Diff</t>
  </si>
  <si>
    <t>FULL FUEL 2 PAX FWD &amp; 2 AFT</t>
  </si>
  <si>
    <t>MAIN TANK</t>
  </si>
  <si>
    <t>FUEL</t>
  </si>
  <si>
    <t>Baggage Behind Seat</t>
  </si>
  <si>
    <t>HTC &amp; MD BLADES</t>
  </si>
  <si>
    <t>MRH PITCH LINK UPPER BRG PN 369A1011 INSP. AND REPLACEMENT</t>
  </si>
  <si>
    <t>MRH LEAD LAG LINK ASSY INSPECTION AND DAILY PRE-FLIGHT CHECK</t>
  </si>
  <si>
    <t>Attitude Gyro RCA26BK-1</t>
  </si>
  <si>
    <t>M800</t>
  </si>
  <si>
    <t>Clock 24 Hrs, Davtron</t>
  </si>
  <si>
    <t>MD STD</t>
  </si>
  <si>
    <t>Directional Gyro RCA</t>
  </si>
  <si>
    <t>Airspeed Indicator</t>
  </si>
  <si>
    <t>P.C.W MOD KIT INSTALLED</t>
  </si>
  <si>
    <t>NA BY INSTALLED SN</t>
  </si>
  <si>
    <t>C.W ON ALL DOOR FRAMES</t>
  </si>
  <si>
    <t xml:space="preserve">"ASB A/C " </t>
  </si>
  <si>
    <t>159-027-00</t>
  </si>
  <si>
    <t>ONE -TIME INSPECTION OF FUEL PUMP HARNESS ROUTING AND DECAL INSTALLATION</t>
  </si>
  <si>
    <t>NEXT 100 HRS INSP</t>
  </si>
  <si>
    <t>ONE - TIME INSPECTION OF THE COPILOT GAS PRODUCER CONTROL GEAR SHAFT ASSEMBLY</t>
  </si>
  <si>
    <t>C.W. INSP. FOR LOCTITE ON SHAFT</t>
  </si>
  <si>
    <t>Check Daily TEFLON BRGS</t>
  </si>
  <si>
    <t>Engine D.S Coupling "Lwr"</t>
  </si>
  <si>
    <t>Engine D.S Coupling "Upp"</t>
  </si>
  <si>
    <t>M/R Blade  "Yellow"</t>
  </si>
  <si>
    <t>M/R Blade  "Red"</t>
  </si>
  <si>
    <t>M/R Blade  "Blue"</t>
  </si>
  <si>
    <t>Check Daily RFM Chap 6</t>
  </si>
  <si>
    <t>369H1203-31</t>
  </si>
  <si>
    <t>Deviation Check</t>
  </si>
  <si>
    <t>L/G Damper Aft RH</t>
  </si>
  <si>
    <t>Riviting Tail Rotor Tip Cap to Blade Skin</t>
  </si>
  <si>
    <t>C.W. NEW TYPE OF NUTS INSTALLED</t>
  </si>
  <si>
    <t>C.W DATE CHECK NON PN &amp; DATE INSTALLED</t>
  </si>
  <si>
    <t>2006-16-04</t>
  </si>
  <si>
    <t>2006-13-06</t>
  </si>
  <si>
    <t>2001-24-12</t>
  </si>
  <si>
    <t>200 Hr Insp</t>
  </si>
  <si>
    <t>Capacity, Cond Check. STC SR01427LA</t>
  </si>
  <si>
    <t>Engine Oil Change</t>
  </si>
  <si>
    <t>T/R SWASHPLATE LOCK WASHER, TORQUE CHECK WHITE INDEX</t>
  </si>
  <si>
    <t xml:space="preserve">Engine -MGB Drive Shaft </t>
  </si>
  <si>
    <t>OH  Compl. Assy "Outer shaft sn 3295-376717"</t>
  </si>
  <si>
    <t>OH "Turbine Oil used" "4000 Hrs with AGL"</t>
  </si>
  <si>
    <t>369D25515</t>
  </si>
  <si>
    <t>369D25501-3</t>
  </si>
  <si>
    <t>OH  at  Kamatic</t>
  </si>
  <si>
    <t>AM SB-1103</t>
  </si>
  <si>
    <t>M/R BLADE FOLDING PIN LIFE DEFINITION; PN 369X1004-5</t>
  </si>
  <si>
    <t>LIFE LIMIT 369D-E; 7600 HRS</t>
  </si>
  <si>
    <t>AM SB-1101</t>
  </si>
  <si>
    <t>NA DUE TO INSTALLITION MISSING</t>
  </si>
  <si>
    <t xml:space="preserve">  of</t>
  </si>
  <si>
    <t>MDHC 369D</t>
  </si>
  <si>
    <t>S-CAA: TILLÄGG TILL GRUNDSPECIFIKATION &amp; LASTPLAN</t>
  </si>
  <si>
    <t>580316D</t>
  </si>
  <si>
    <t>NXXXX</t>
  </si>
  <si>
    <t>FAA</t>
  </si>
  <si>
    <t>FAA-AD</t>
  </si>
  <si>
    <t>Renewal Annual Insp</t>
  </si>
  <si>
    <t>1575</t>
  </si>
  <si>
    <t>L1</t>
  </si>
  <si>
    <t>LOADPLAN L1</t>
  </si>
  <si>
    <t>0905</t>
  </si>
  <si>
    <t>HLT-008</t>
  </si>
  <si>
    <t>369D21200-503</t>
  </si>
  <si>
    <t>0567</t>
  </si>
  <si>
    <t>4891</t>
  </si>
  <si>
    <t>150SG117Q</t>
  </si>
  <si>
    <t>3123</t>
  </si>
  <si>
    <t>F027</t>
  </si>
  <si>
    <t>F028</t>
  </si>
  <si>
    <t>F029</t>
  </si>
  <si>
    <t>F030</t>
  </si>
  <si>
    <t>F031</t>
  </si>
  <si>
    <t>1096</t>
  </si>
  <si>
    <t>1179</t>
  </si>
  <si>
    <t>1257</t>
  </si>
  <si>
    <t>1281</t>
  </si>
  <si>
    <t>1286</t>
  </si>
  <si>
    <t>1294</t>
  </si>
  <si>
    <t>1564</t>
  </si>
  <si>
    <t>1633</t>
  </si>
  <si>
    <t>2689</t>
  </si>
  <si>
    <t>2769</t>
  </si>
  <si>
    <t>002222-3345</t>
  </si>
  <si>
    <t>008158-3344</t>
  </si>
  <si>
    <t>008158-3345</t>
  </si>
  <si>
    <t>008158-3343</t>
  </si>
  <si>
    <t>008158-3342</t>
  </si>
  <si>
    <t>008158-3340</t>
  </si>
  <si>
    <t>003343-M467</t>
  </si>
  <si>
    <t>003343-M468</t>
  </si>
  <si>
    <t>003343-M469</t>
  </si>
  <si>
    <t>003343-M470</t>
  </si>
  <si>
    <t>003343-M471</t>
  </si>
  <si>
    <t>00110-5361</t>
  </si>
  <si>
    <t>00110-5504</t>
  </si>
  <si>
    <t>00110-5511</t>
  </si>
  <si>
    <t>00110-5561</t>
  </si>
  <si>
    <t>00110-5640</t>
  </si>
  <si>
    <t>369H1203-51</t>
  </si>
  <si>
    <t>008158-C329</t>
  </si>
  <si>
    <t>008158-C331</t>
  </si>
  <si>
    <t>008158-C339</t>
  </si>
  <si>
    <t>008158-C341</t>
  </si>
  <si>
    <t>008158-C349</t>
  </si>
  <si>
    <t>008158-C354</t>
  </si>
  <si>
    <t>008158-C363</t>
  </si>
  <si>
    <t>008158-C364</t>
  </si>
  <si>
    <t>008158-C390</t>
  </si>
  <si>
    <t>008158-C428</t>
  </si>
  <si>
    <t>369D22014-501</t>
  </si>
  <si>
    <t>7604-2656</t>
  </si>
  <si>
    <t>369F5510-1</t>
  </si>
  <si>
    <t>5009-0859</t>
  </si>
  <si>
    <t>012053-0605</t>
  </si>
  <si>
    <t>5009-0395</t>
  </si>
  <si>
    <t>6084-A297</t>
  </si>
  <si>
    <t>500P3100-105</t>
  </si>
  <si>
    <t>B473</t>
  </si>
  <si>
    <t>B508</t>
  </si>
  <si>
    <t>001619-0664</t>
  </si>
  <si>
    <t>369A1706-509</t>
  </si>
  <si>
    <t>7729</t>
  </si>
  <si>
    <t>05570-0828</t>
  </si>
  <si>
    <t>005510-0770</t>
  </si>
  <si>
    <t>0900</t>
  </si>
  <si>
    <t>0336</t>
  </si>
  <si>
    <t>1957</t>
  </si>
  <si>
    <t>2736</t>
  </si>
  <si>
    <t>LK24881</t>
  </si>
  <si>
    <t>LK25959</t>
  </si>
  <si>
    <t>LK24825</t>
  </si>
  <si>
    <t>LK25979</t>
  </si>
  <si>
    <t>LK25962</t>
  </si>
  <si>
    <t>Oil Change Mobil AGL, Chap. 12-00-00</t>
  </si>
  <si>
    <t>0551</t>
  </si>
  <si>
    <t>369D25501-9</t>
  </si>
  <si>
    <t>4847</t>
  </si>
  <si>
    <t>0352</t>
  </si>
  <si>
    <t>369D26301-231</t>
  </si>
  <si>
    <t>6902</t>
  </si>
  <si>
    <t>CAC9926</t>
  </si>
  <si>
    <t>Audio IC Panel "King"</t>
  </si>
  <si>
    <t>KMA24H</t>
  </si>
  <si>
    <t>HTC     2100-2</t>
  </si>
  <si>
    <t>HTC      2100-4</t>
  </si>
  <si>
    <t>HTC     3100-1</t>
  </si>
  <si>
    <t>HTC      3100-2</t>
  </si>
  <si>
    <t>HTC      3100-3</t>
  </si>
  <si>
    <t>HTC     3100-4</t>
  </si>
  <si>
    <t>PN: 369H-1203-51/-53, &amp; SN PREFIX CODE; 5009-XXXX</t>
  </si>
  <si>
    <t>35 HRS INSP, ON ALL MD &amp; HTC BLADES REF MD SB369D-201R2</t>
  </si>
  <si>
    <t>NA DUE TO BLADE PN INSTALLED IS 500P2100-103</t>
  </si>
  <si>
    <t>A&amp;P2519879</t>
  </si>
  <si>
    <t>C.W. CLEANING AND PROTECTION</t>
  </si>
  <si>
    <t>HTC      2100-5</t>
  </si>
  <si>
    <t>C.W. ROOT FITTING INSP</t>
  </si>
  <si>
    <t>HTC      2100-6</t>
  </si>
  <si>
    <t>PN# 500P2100-101/-103/-105 PN#500P2100-301/-303</t>
  </si>
  <si>
    <t>HTC      2100-7</t>
  </si>
  <si>
    <t xml:space="preserve">C.W. ABRASION STRIP BONDING </t>
  </si>
  <si>
    <t>C.W. BLADE SKIN DRAIN HOLES</t>
  </si>
  <si>
    <t>HTC      2100-8</t>
  </si>
  <si>
    <t>PN# 500P2100-105 PN#500P2100-305 PN#500P2300-305</t>
  </si>
  <si>
    <t>HTC      2100-9</t>
  </si>
  <si>
    <t>C.W. TRIM TAB ROOT INSP</t>
  </si>
  <si>
    <t>PN# 500P2100-ALL/500P2300-ALL</t>
  </si>
  <si>
    <t>HTC      2100-10</t>
  </si>
  <si>
    <t>C.W. AT TRIM TAB BENDING.  LIMITS +- 5 DEG</t>
  </si>
  <si>
    <t>HTC      2100-11</t>
  </si>
  <si>
    <t xml:space="preserve">100 HRSON ALL MD &amp; HTC BLADES </t>
  </si>
  <si>
    <t>2019-05-04</t>
  </si>
  <si>
    <t>2000-25-52</t>
  </si>
  <si>
    <t>2005-21-02</t>
  </si>
  <si>
    <t>2008-15-03</t>
  </si>
  <si>
    <t>2013-19-24</t>
  </si>
  <si>
    <t>2003-08-51</t>
  </si>
  <si>
    <t>25 HRS INSP UNTIL MOD INCORP              HTC &amp; MD BLADES</t>
  </si>
  <si>
    <t>203    HTC</t>
  </si>
  <si>
    <t>210     HTC</t>
  </si>
  <si>
    <t>HTC</t>
  </si>
  <si>
    <t>500P3100-101/-103/-301/-303L &amp; 500P3300-501/-503L &amp; 500P3500-701/-703</t>
  </si>
  <si>
    <t>NA DUE TO BLADE PN INSTALLED IS 500P3100-105</t>
  </si>
  <si>
    <t>500P3100-101-301 &amp; 500P3300-501 &amp; 500P3500-701</t>
  </si>
  <si>
    <t>C.W. CHECK ON T/R BLADE                      PN 500P3100-105</t>
  </si>
  <si>
    <t>HTC      3100-5</t>
  </si>
  <si>
    <t>TAIL ROTOR BLADE PITCH CONTROL ARM CORROSION</t>
  </si>
  <si>
    <t>HTC      3100-6</t>
  </si>
  <si>
    <t>TAIL ROTOR BLADE PITCH ARM CORROSION PROTECTION</t>
  </si>
  <si>
    <t>HTC      3100-7</t>
  </si>
  <si>
    <t>TAIL ROTOR BLADE DRAIN HOLE CLEARANCE</t>
  </si>
  <si>
    <t>TAIL ROTOR BLADE PN369D21640/21641/21642/21643-510, &amp; 500P3100-101/-301/3300-101/-301, 500P3500-701, NEW LIFE SET TO 400 HRS</t>
  </si>
  <si>
    <t>NA DUE TO PN TR BLADES INSTALLED IS 500P3100-105</t>
  </si>
  <si>
    <t>2003-24-01</t>
  </si>
  <si>
    <t>2002-13-05</t>
  </si>
  <si>
    <t>2007-09-51</t>
  </si>
  <si>
    <t>2013-05-16</t>
  </si>
  <si>
    <t>2007-12-23</t>
  </si>
  <si>
    <t>2000-08-22</t>
  </si>
  <si>
    <t>2016-04-15</t>
  </si>
  <si>
    <t>2016-05-09</t>
  </si>
  <si>
    <t>CAE-831586R</t>
  </si>
  <si>
    <t>ATLB</t>
  </si>
  <si>
    <t>A/C TYP</t>
  </si>
  <si>
    <t>E. TCDS</t>
  </si>
  <si>
    <t>Issue</t>
  </si>
  <si>
    <t>LDGS</t>
  </si>
  <si>
    <t>TSN</t>
  </si>
  <si>
    <t>ENGINE INSTALLATION : LIFE / TBO / CYCLES</t>
  </si>
  <si>
    <t>W.O. Date</t>
  </si>
  <si>
    <t>Wo No:</t>
  </si>
  <si>
    <t>Eng.Typ</t>
  </si>
  <si>
    <t>A/C Hr</t>
  </si>
  <si>
    <t>AC cyc</t>
  </si>
  <si>
    <t>Sign</t>
  </si>
  <si>
    <t>TECH LIC</t>
  </si>
  <si>
    <t>C20R/2</t>
  </si>
  <si>
    <t>Due Engine Time</t>
  </si>
  <si>
    <t xml:space="preserve">Action Work Complied </t>
  </si>
  <si>
    <t>Sample</t>
  </si>
  <si>
    <t>Cycl</t>
  </si>
  <si>
    <t>Cycl.</t>
  </si>
  <si>
    <t>Check</t>
  </si>
  <si>
    <t xml:space="preserve">Compressor </t>
  </si>
  <si>
    <t>INSP  CASE COND</t>
  </si>
  <si>
    <t>Turbine</t>
  </si>
  <si>
    <t xml:space="preserve">HMI Wheel 1 &amp;2 </t>
  </si>
  <si>
    <t>2549065--6</t>
  </si>
  <si>
    <t>Compr. Tie Bolt</t>
  </si>
  <si>
    <t>Compr. Spur Adapter G/S</t>
  </si>
  <si>
    <t>OH at Compr. OH</t>
  </si>
  <si>
    <t>Fuel Pump</t>
  </si>
  <si>
    <t>Compr. 1st Stage Wheel</t>
  </si>
  <si>
    <t>Compr. 2nd Stage Wheel</t>
  </si>
  <si>
    <t>Compr. 3rd Stage Wheel</t>
  </si>
  <si>
    <t>Compr. 4th Stage Wheel</t>
  </si>
  <si>
    <t>1st Nozzle Shield Dome</t>
  </si>
  <si>
    <t>LIFE CEB-A-72-4076R2</t>
  </si>
  <si>
    <t>OH &amp; REPAIR</t>
  </si>
  <si>
    <t>MANDATORY SERVICE BULLENTINES  "ESB"</t>
  </si>
  <si>
    <t>ENG.SN:</t>
  </si>
  <si>
    <t>TCDS</t>
  </si>
  <si>
    <t>ROLLS ROYES 250-C20R/2</t>
  </si>
  <si>
    <t>EASA-FAA AD-ASB</t>
  </si>
  <si>
    <t>SB C20R/2</t>
  </si>
  <si>
    <t>Rev</t>
  </si>
  <si>
    <t>EASA-AD</t>
  </si>
  <si>
    <t>HRS &amp; DATE</t>
  </si>
  <si>
    <t>2004-0009r3</t>
  </si>
  <si>
    <t>C.W INSP, TQ CHECK ITEMS LISTED IN ELB EACH TIME WORK HAVE BEEN PERF.</t>
  </si>
  <si>
    <t>2018-13-01</t>
  </si>
  <si>
    <t>72-4098</t>
  </si>
  <si>
    <t>2017-18-14</t>
  </si>
  <si>
    <t>73-4056</t>
  </si>
  <si>
    <t>ENGINE FUEL DELIVERY -  RELEASE OF NEW FUEL NOZZLE, NEW PN: 23077068</t>
  </si>
  <si>
    <t>72-4076</t>
  </si>
  <si>
    <t>TURBINE ASSEMBLY- GAS PRODUCER ROTOR ASSEMBLY-REPLACE TURBINE TIE BOLT NEW TYPE PN: 23068265</t>
  </si>
  <si>
    <t>72-4087</t>
  </si>
  <si>
    <t>73-4029</t>
  </si>
  <si>
    <t>AD</t>
  </si>
  <si>
    <t>C.W ON TURBINE SN 15911</t>
  </si>
  <si>
    <t>73-4008</t>
  </si>
  <si>
    <t>72-4001</t>
  </si>
  <si>
    <t>ENGINE CONVERSION 250-C20R/2 TO 250-C20R/1</t>
  </si>
  <si>
    <t>72-4002</t>
  </si>
  <si>
    <t>72-4003</t>
  </si>
  <si>
    <t>TURBINE; FOURTH STAGE NOZZLE INCREASED LABYRINTH SEAL CLEARANCE</t>
  </si>
  <si>
    <t>NEXT OH-HMI-REP</t>
  </si>
  <si>
    <t>72-4004</t>
  </si>
  <si>
    <t>TURBINE; NEW OPTIMIZED POWER TURBINE SUMP CLEARANCES</t>
  </si>
  <si>
    <t>72-4005</t>
  </si>
  <si>
    <t>72-4006</t>
  </si>
  <si>
    <t>TURBINE; FORTH STAGE NOZZLE DIAPHRAGM LOCATING KEY WELDS-MODIFY</t>
  </si>
  <si>
    <t>72-4007</t>
  </si>
  <si>
    <t>TURBINE; FIRST STAGE NOZZLE MODIFY</t>
  </si>
  <si>
    <t>72-4008</t>
  </si>
  <si>
    <t>TURBINE; GAS PRODUCER SUPPORT, ADDITION OF BRAZED WEAR PADS</t>
  </si>
  <si>
    <t>72-4009</t>
  </si>
  <si>
    <t>GEARBOX; CENTRIFUGAL BREATHER GEAR IMPROVED CONFIGURATION</t>
  </si>
  <si>
    <t>C.W ON GEARBOX S/N CAG-15705</t>
  </si>
  <si>
    <t>72-4010</t>
  </si>
  <si>
    <t>ENGINE;  SHIPPING CONTAINER - MODIFY</t>
  </si>
  <si>
    <t>72-4011</t>
  </si>
  <si>
    <t>GEARBOX;  HOUSING MODIFY TO REDUCE OIL FLOW FOR THE NO. 2 BRG DAMPER</t>
  </si>
  <si>
    <t>72-4012</t>
  </si>
  <si>
    <t>72-4013</t>
  </si>
  <si>
    <t>COMPRESSOR;  FRONT SUPPORT MODIFY</t>
  </si>
  <si>
    <t>NEXT OH</t>
  </si>
  <si>
    <t>72-4014</t>
  </si>
  <si>
    <t>NEXT OH-OPTIONAL</t>
  </si>
  <si>
    <t>72-4015</t>
  </si>
  <si>
    <t>ENGINE MODULE CONVERSION AUTHORISATION</t>
  </si>
  <si>
    <t>PLANNING</t>
  </si>
  <si>
    <t>72-4016</t>
  </si>
  <si>
    <t>ENGINE - COMPRESSOR ASSEMBLY, ADDITION OF BODY-BOUND BOLTS TO COMPRESSOR CASE HALF SPLITLINE</t>
  </si>
  <si>
    <t>72-4017</t>
  </si>
  <si>
    <t>QUICK DISCONNECT DRAIN PLUG INSTALLATION</t>
  </si>
  <si>
    <t>72-4018</t>
  </si>
  <si>
    <t>ENGINE - COMPRESSOR ASSEMBLY, FRONT SUPPORT SCAVENGE OIL FITTING, MODIFY</t>
  </si>
  <si>
    <t>72-4019</t>
  </si>
  <si>
    <t>COMPRESSOR;  IMPELLER, REIDENTIFY CERTAIN IMPELLERS FOR INCR LIFE LIMITS</t>
  </si>
  <si>
    <t>72-4020</t>
  </si>
  <si>
    <t>GEARBOX;  INSTAL. OF NEW 3 AND 4 ROLLER BEARING</t>
  </si>
  <si>
    <t>72-4021</t>
  </si>
  <si>
    <t>EMNGINE - GEARBOX ASSEMBLY, SPUR ADAPTER GEARSHAFT, MODIFY 2 1/2 BEARING GUIDE</t>
  </si>
  <si>
    <t>72-4022</t>
  </si>
  <si>
    <t>CANCELLATION NOTICE</t>
  </si>
  <si>
    <t>72-4023</t>
  </si>
  <si>
    <t>ENGINE - TURBINE, ASSEMBLY, INTERNAL ENERGY ABSORPTION RING, REWORK AND REIDENTIFY</t>
  </si>
  <si>
    <t>72-4024</t>
  </si>
  <si>
    <t>72-4025</t>
  </si>
  <si>
    <t>ENGINE - GEARBOX ASSEMBLY, STARTER GENERATOR GEARSHAFT, MODIFY SPLINE NO- GO GAGE</t>
  </si>
  <si>
    <t>TEST TOOL</t>
  </si>
  <si>
    <t>72-4026</t>
  </si>
  <si>
    <t>72-4027</t>
  </si>
  <si>
    <t>ENGINE - ACCESSORY GEARBOX, INSTALLATION  OF 6000 HZ GEARS FOR USE IN BELL 206 HELICOPTERS</t>
  </si>
  <si>
    <t>72-4028</t>
  </si>
  <si>
    <t>72-4029</t>
  </si>
  <si>
    <t>ENGINE - TOOLING, POWER &amp; ACCESSSORIES GEARBOX BEARING ROMOVAL PULLER KIT, MODIFY</t>
  </si>
  <si>
    <t>TOOLS BEFORE USE</t>
  </si>
  <si>
    <t>72-4030</t>
  </si>
  <si>
    <t>72-4031</t>
  </si>
  <si>
    <t>NEVER ISSUED</t>
  </si>
  <si>
    <t>72-4032</t>
  </si>
  <si>
    <t>72-4033</t>
  </si>
  <si>
    <t>ENGINE - TURBINE ASSY - C20R  CONVERSION</t>
  </si>
  <si>
    <t>72-4034</t>
  </si>
  <si>
    <t>ENGINE CONVERSION, M250-C20R/2 TO M250-C20R</t>
  </si>
  <si>
    <t>72-4035</t>
  </si>
  <si>
    <t>72-4036</t>
  </si>
  <si>
    <t>COMPRESSOR; FRONT BEARING HOUSING ASSY- MODIFY</t>
  </si>
  <si>
    <t>72-4037</t>
  </si>
  <si>
    <t>72-4038</t>
  </si>
  <si>
    <t>GEARBOX - INSTALL NEW PRESSURE OIL TUBE</t>
  </si>
  <si>
    <t>72-4039</t>
  </si>
  <si>
    <t>72-4040</t>
  </si>
  <si>
    <t>TURBINE;</t>
  </si>
  <si>
    <t>72-4041</t>
  </si>
  <si>
    <t>72-4042</t>
  </si>
  <si>
    <t>72-4043</t>
  </si>
  <si>
    <t>72-4044</t>
  </si>
  <si>
    <t>72-4045</t>
  </si>
  <si>
    <t>TURBINE; MULTI ENGINE EXHAUST COLLECTOR HORIZONTAL SUPPORT</t>
  </si>
  <si>
    <t>72-4046</t>
  </si>
  <si>
    <t>COMPRESSOR: IMPROVED COMPRESSOR SHROUD COATING</t>
  </si>
  <si>
    <t>72-4047</t>
  </si>
  <si>
    <t>ADDITIONAL PULLER GROOVES FOR REMOVAL OF No.2 BEARING</t>
  </si>
  <si>
    <t>72-4048</t>
  </si>
  <si>
    <t>72-4049</t>
  </si>
  <si>
    <t>72-4050</t>
  </si>
  <si>
    <t>TURBINE; COMBUSTION LINER REWORK</t>
  </si>
  <si>
    <t>72-4051</t>
  </si>
  <si>
    <t>72-4052</t>
  </si>
  <si>
    <t>72-4053</t>
  </si>
  <si>
    <t>72-4054</t>
  </si>
  <si>
    <t>72-4055</t>
  </si>
  <si>
    <t>72-4056</t>
  </si>
  <si>
    <t>72-4057</t>
  </si>
  <si>
    <t>72-4058</t>
  </si>
  <si>
    <t>NA THIS ENGINE HAS THREADED TYPE</t>
  </si>
  <si>
    <t>72-4059</t>
  </si>
  <si>
    <t>72-4060</t>
  </si>
  <si>
    <t>72-4061</t>
  </si>
  <si>
    <t>72-4062</t>
  </si>
  <si>
    <t>72-4063</t>
  </si>
  <si>
    <t xml:space="preserve">ENGINE - COMPRESSOR ASSY, COMPRESSOR REAR SUPPORT, NO. 2 BRG BORE AND THRUST FACE , </t>
  </si>
  <si>
    <t>72-4064</t>
  </si>
  <si>
    <t>72-4065</t>
  </si>
  <si>
    <t>TURBINE -VISUAL INSP OF TURBINE LUBE OIL CLAMP TYPE</t>
  </si>
  <si>
    <t>72-4066</t>
  </si>
  <si>
    <t>ALL ENGINES BUILT BEFOR 1.1.93</t>
  </si>
  <si>
    <t>72-4067</t>
  </si>
  <si>
    <t>72-4068</t>
  </si>
  <si>
    <t>72-4069</t>
  </si>
  <si>
    <t>ENGINE - TURBINE ASSEMBLY - RECOTING OF POWER TURBINE INNER SHAFT</t>
  </si>
  <si>
    <t>72-4070</t>
  </si>
  <si>
    <t>72-4071</t>
  </si>
  <si>
    <t>ENGINE  - TURBINE ASSEMBLY - RELEASE OF NEW ENGINGE REAR MOUNT ASSEMBLY</t>
  </si>
  <si>
    <t>72-4072</t>
  </si>
  <si>
    <t>72-4073</t>
  </si>
  <si>
    <t>72-4074</t>
  </si>
  <si>
    <t>72-4075</t>
  </si>
  <si>
    <t>TURBINE- INSP. OF 1ST STAGE NOZZLE STAGE DOME</t>
  </si>
  <si>
    <t>INSP EACH 1000 CYCLES</t>
  </si>
  <si>
    <t>72-4077</t>
  </si>
  <si>
    <t>COMPRESSOR- WITH IMPROVED AIRFLOW CHARACTERISTICS</t>
  </si>
  <si>
    <t>72-4078</t>
  </si>
  <si>
    <t>ENGINE - COMPRESSOR WITH MPROVED AIRFLOW CHARACTERISTICS</t>
  </si>
  <si>
    <t>72-4079</t>
  </si>
  <si>
    <t>72-4080</t>
  </si>
  <si>
    <t>TURBINE- ONE TIME INSP FOR OVERTEMP DAMAGE</t>
  </si>
  <si>
    <t>MD SB500N-019</t>
  </si>
  <si>
    <t>72-4081</t>
  </si>
  <si>
    <t>72-4082</t>
  </si>
  <si>
    <t>TURBINE- REPLACEMENT OF 2ND STAGE NOZZLE DIAPHRAM, PN 6851499 or 23084419</t>
  </si>
  <si>
    <t>72-4083</t>
  </si>
  <si>
    <t>72-4084</t>
  </si>
  <si>
    <t>72-4085</t>
  </si>
  <si>
    <t>72-4086</t>
  </si>
  <si>
    <t>72-4088</t>
  </si>
  <si>
    <t>GEARBOX - RELEASE OF REWORK AND REIDENTIFIED LIP SEALS</t>
  </si>
  <si>
    <t>72-4090</t>
  </si>
  <si>
    <t>COMPRESSOR - RELEASE OF NEW NO. 1   BEARING PN: 823066679)</t>
  </si>
  <si>
    <t>72-4091</t>
  </si>
  <si>
    <t>GEARBOX  ASSEMBLY- REPLACEMENT OF BREATHER GEAR SEAL PN : 23079055, 23079054</t>
  </si>
  <si>
    <t>WHEN PARTS ARE AVAILABLE</t>
  </si>
  <si>
    <t>72-4092</t>
  </si>
  <si>
    <t>72-4093</t>
  </si>
  <si>
    <t>TURBINE ASSEMBLY - POWER TURBINE OUTER SHAFT</t>
  </si>
  <si>
    <t>HMI OR MAX 3000 CYC</t>
  </si>
  <si>
    <t>72-4094</t>
  </si>
  <si>
    <t>TURBINE - INSPECTION OF SUMP ASSEMBLY, OIL - GASIFIER TURBINE BEARING SUPPORT, PN 6845632 OR 23033861</t>
  </si>
  <si>
    <t>R/2 CAT -15001-15999 &amp;  CAT-23701-23739</t>
  </si>
  <si>
    <t>72-4095</t>
  </si>
  <si>
    <t>TURBINE ASSEMBLY - STEADY STATE OF OPERARTION AVOIDANCE RANGE  LIMIT</t>
  </si>
  <si>
    <t>3RD WHEEL PN: 23065818, 23065833</t>
  </si>
  <si>
    <t>72-4096</t>
  </si>
  <si>
    <t>72-4097</t>
  </si>
  <si>
    <t>TURBINE ASSEMBLY -  REPLACEMENT OF TURBINE GAS PRODUCER FWD LABYRINT SEAL</t>
  </si>
  <si>
    <t>TURBINE SECTION - INSPECTION OF R&amp;R 3RD STAGE PN 23065818 &amp; 4TH PN: 23055944  ENHANCED  POWER WHEEL</t>
  </si>
  <si>
    <t>72-4099</t>
  </si>
  <si>
    <t>COMPRESSOR ASSEMBLY - INSPECTION &amp; REPLACEMENT OF METCO 52C COATED CASES, NEW PN: 230741877/23074188</t>
  </si>
  <si>
    <t>72-4100</t>
  </si>
  <si>
    <t>72-4101</t>
  </si>
  <si>
    <t>GEARBOX - SPARE ACCESSORY DRIVE GERA VACUM-HYD PUMP REMOVAL</t>
  </si>
  <si>
    <t>72-4105</t>
  </si>
  <si>
    <t>TURBINE NO#5 BEARING RETAINING RING REPLACE</t>
  </si>
  <si>
    <t>73-4001</t>
  </si>
  <si>
    <t>ENGINE;  FCU - INCORP. OF DAMPENED METERING VALVE ASSEMBLY</t>
  </si>
  <si>
    <t>73-4002</t>
  </si>
  <si>
    <t>ENGINE; ELECTRICAL SYSTEM- MODIFY TO ELIMINATE INTERFERENCE</t>
  </si>
  <si>
    <t>73-4003</t>
  </si>
  <si>
    <t>73-4004</t>
  </si>
  <si>
    <t>73-4005</t>
  </si>
  <si>
    <t>ENGINE;  FCU MODEL DP-N2/P2 - INCREASED MINIMUM FLOW SETTING</t>
  </si>
  <si>
    <t>73-4006</t>
  </si>
  <si>
    <t>73-4007</t>
  </si>
  <si>
    <t>FCU - INSPECTION OF CERTAIN BENDIX FCU BELLOWS AASEMBLIES</t>
  </si>
  <si>
    <t>73-4009</t>
  </si>
  <si>
    <t>73-4010</t>
  </si>
  <si>
    <t>ENGINE;  FCU MODEL DP-N2 - INCORP. OF TWO POSITION MAXIMUM FLOW STOP</t>
  </si>
  <si>
    <t>73-4011</t>
  </si>
  <si>
    <t>73-4012</t>
  </si>
  <si>
    <t>NEXT GOV. OH</t>
  </si>
  <si>
    <t>73-4013</t>
  </si>
  <si>
    <t>73-4014</t>
  </si>
  <si>
    <t>ENGINE;  FCU DAMPED METERING VALVE WITH INCREASED CLEARANCE</t>
  </si>
  <si>
    <t>73-4015</t>
  </si>
  <si>
    <t>GOVERNOR -  PY ACCUMULATOR</t>
  </si>
  <si>
    <t>73-4016</t>
  </si>
  <si>
    <t>73-4017</t>
  </si>
  <si>
    <t>ENGINE;  FUEL CONTROL UNIT , IMPROVED RESPONSE</t>
  </si>
  <si>
    <t>73-4018</t>
  </si>
  <si>
    <t>INCORP. OF SUCTION PUMPS ON CERTAIN C20R/2 MODELS</t>
  </si>
  <si>
    <t>73-4019</t>
  </si>
  <si>
    <t>73-4020</t>
  </si>
  <si>
    <t>73-4021</t>
  </si>
  <si>
    <t>73-4022</t>
  </si>
  <si>
    <t>FCU- REPLACEMENT OF THROTTLE BALANCE SPRING AND MAX FUEL FLOW QUADRANT</t>
  </si>
  <si>
    <t>73-4023</t>
  </si>
  <si>
    <t>73-4024</t>
  </si>
  <si>
    <t>73-4025</t>
  </si>
  <si>
    <t>FCU AND CONTROL, DISARM N2 OVERSPEED CONTROL SYSTEM, MULTI ENGINE AIRCRAFT</t>
  </si>
  <si>
    <t>NEXT OH-REPAIR</t>
  </si>
  <si>
    <t xml:space="preserve">NA  SYSTEM NOT INSTALLED </t>
  </si>
  <si>
    <t>73-4026</t>
  </si>
  <si>
    <t>73-4027</t>
  </si>
  <si>
    <t>FCU- RELEASE OF NEW FCU WITH STRONGER BYPASS VALVE COVER RETAINING SCREWS</t>
  </si>
  <si>
    <t>73-4028</t>
  </si>
  <si>
    <t>FCU- BELLOW REPLACEMENT</t>
  </si>
  <si>
    <t>73-4030</t>
  </si>
  <si>
    <t>CECO PUMP &amp; FILTER ASSY CHANGE</t>
  </si>
  <si>
    <t>73-4031</t>
  </si>
  <si>
    <t>73-4032</t>
  </si>
  <si>
    <t>FCU-PTG SHAFTS - SHAFT  ASSY MOD</t>
  </si>
  <si>
    <t>STIFF THROTTLE SHAFT</t>
  </si>
  <si>
    <t>73-4033</t>
  </si>
  <si>
    <t>FCU - REWORK OF FUEL CONTROL THROTTLE SHAFT TO ADD LUBRICATION CHANNEL TO LUB SHAFT</t>
  </si>
  <si>
    <t>73-4034</t>
  </si>
  <si>
    <t>73-4035</t>
  </si>
  <si>
    <t>FCU - CONTROL, RELEASE OF NEW DESIGN SHAFT SEAL FOR CECO MODEL MFP 263 -264 FUEL PUMP</t>
  </si>
  <si>
    <t>73-4036</t>
  </si>
  <si>
    <t>FCU - FUEL CONTROL DRIVE BEARINGS -REPLACE</t>
  </si>
  <si>
    <t>73-4037</t>
  </si>
  <si>
    <t>FUEL PUMP TO FCU TUBE - REPLACE</t>
  </si>
  <si>
    <t>PZL-SW4 AIRCRAFTS</t>
  </si>
  <si>
    <t>73-4038</t>
  </si>
  <si>
    <t>73-4039</t>
  </si>
  <si>
    <t>FCU- FCU CONTROL STOP NUT - REWORK</t>
  </si>
  <si>
    <t>73-4040</t>
  </si>
  <si>
    <t>FUEL PUMP- CECO -MFP262" INTERNAL SPLINE INSPECTION , FUEL PUMP PN: 112160-A1  PN:23051980  "</t>
  </si>
  <si>
    <t>73-4041</t>
  </si>
  <si>
    <t>73-4042</t>
  </si>
  <si>
    <t>FUEL PUMP- CECO  MFP 263, FUEL PUMP REPLACE</t>
  </si>
  <si>
    <t>73-4043</t>
  </si>
  <si>
    <t>73-4044</t>
  </si>
  <si>
    <t>FCU - ALLIED SIGNAL FCU - INCORPORATE ONE PIECE BYPASS VALVE SLEEVE</t>
  </si>
  <si>
    <t>73-4045</t>
  </si>
  <si>
    <t>73-4046</t>
  </si>
  <si>
    <t>FCU - HONEYWELL MODEL DP-N2  FCU - INSPECTION &amp; REPLACEMENT OF FCU TROTTLE LEVER</t>
  </si>
  <si>
    <t>73-4047</t>
  </si>
  <si>
    <t>FCU - RELEASE OF NEW BYPASS RETENTION PLATE</t>
  </si>
  <si>
    <t>73-4050</t>
  </si>
  <si>
    <t>FCU - HONEYWELL BENDIX ALLIED SIGNAL MAIN FCU UNITS - ONE TIME INSPECTION OF SCREWS</t>
  </si>
  <si>
    <t>73-4051</t>
  </si>
  <si>
    <t>PTG -  TEE FILTER INSPECTION</t>
  </si>
  <si>
    <t>73-4052</t>
  </si>
  <si>
    <t>ENGINE CONTROL SYSTEM - ONE TIME INSPECTION FOR PROPER COMPONENTS</t>
  </si>
  <si>
    <t>73-4053</t>
  </si>
  <si>
    <t>FCU &amp; PTG MODIFY PN 2549032 TO ADD BALL BEARING FLYWEIGHTS IN DRIVE BODY</t>
  </si>
  <si>
    <t>73-4054</t>
  </si>
  <si>
    <t>PTG - INCREASED DURABILITY DESIGN</t>
  </si>
  <si>
    <t>73-4055</t>
  </si>
  <si>
    <t>FUEL PUMP -IMPROVED DRIVE SHAFT DURABILITY</t>
  </si>
  <si>
    <t>73-4057</t>
  </si>
  <si>
    <t>73-4059</t>
  </si>
  <si>
    <t>FCU - HONEYWELL MFG - VERIFICATION OF FUEL FLOW CALIBRATION -DAILY DECELERALTION CHECK</t>
  </si>
  <si>
    <t>74-4001</t>
  </si>
  <si>
    <t>74-4002</t>
  </si>
  <si>
    <t>ELECTRICAL - CONVERSION OF THE AUTO-RELIGHT KIT TO C20B/J KIT</t>
  </si>
  <si>
    <t>75-4002</t>
  </si>
  <si>
    <t>COMPRESSOR; BLEED VALVE, INTRODUCTION OF NEW BLEED VALVE ASSY</t>
  </si>
  <si>
    <t>75-4003</t>
  </si>
  <si>
    <t>COMPRESSOR; BLEED VALVE, REDUCED DIAMETER VENT HOLE</t>
  </si>
  <si>
    <t>INSTALL PN: 23039904C</t>
  </si>
  <si>
    <t>75-4004</t>
  </si>
  <si>
    <t>COMPRESSOR - BLEED VALVE, REDUCED DIAMETER VENT HOLE</t>
  </si>
  <si>
    <t>75-4005</t>
  </si>
  <si>
    <t>ENGINE; BLEED VALVE, IMPROVED VALVE STEAM BUSHING - INSTALL</t>
  </si>
  <si>
    <t>75-4006</t>
  </si>
  <si>
    <t>ENGINE;  FUEL, LUBE, AND AIR SYSTEM ASSEMBLY, REMOVAL OF HARDWARE</t>
  </si>
  <si>
    <t>75-4007</t>
  </si>
  <si>
    <t>NEW BLEED VALVE INCORPS. DEFINED CALIBRATION LIMITS</t>
  </si>
  <si>
    <t>75-4008</t>
  </si>
  <si>
    <t>BLEED VALVE - MOD. FOR USE WITH INCR. AIRFLOW CHARACTERISTICS COMP.NEW BV PN 23073207</t>
  </si>
  <si>
    <t>A&amp;P2519879IA</t>
  </si>
  <si>
    <t>Exchange of Engine Bay Door Latch Assemblies with Missing Lockwire Hole</t>
  </si>
  <si>
    <t>Inspection of PN 369D292028, Aft Passenger Step Assemblies, on Extended Landing Gear Assemblies</t>
  </si>
  <si>
    <t>Additional Inspection of the Main Rotor Blade Root Fittings</t>
  </si>
  <si>
    <t>Inspection of the Main Rotor Hub Lead−Lag Bolts, Part No. 369D21220−BSC</t>
  </si>
  <si>
    <t>Replace the MHS5861−2R Interior Right−Hand Open and Lock Decal</t>
  </si>
  <si>
    <t>One−Time Inspection of the Drive System Installation with Kamatic Couplings</t>
  </si>
  <si>
    <t>Install Cotter Pins in the Seat−Belt Installations</t>
  </si>
  <si>
    <t>One−Time Inspection of the Pilot−to−Copilot Tail Rotor Torque Tubes</t>
  </si>
  <si>
    <t>RA−4500 RADAR ALTIMETER INSPECTION</t>
  </si>
  <si>
    <t>INSPECTION OF THE MAIN ROTOR BLADE ABRASION STRIPS, With an abrasion strip with a chord length of 1.25 inch (31.8 mm)</t>
  </si>
  <si>
    <t>ONE−TIME INSPECTION FOR TRANSMISSION CRACKS</t>
  </si>
  <si>
    <t>C.W. INSP</t>
  </si>
  <si>
    <t>224.1FH</t>
  </si>
  <si>
    <t>A&amp;P524786702</t>
  </si>
  <si>
    <t>NA NEW TYPE OF COUPLING INSTALLED</t>
  </si>
  <si>
    <t>NA DUE TO PN INSTALLED IS HTC</t>
  </si>
  <si>
    <t xml:space="preserve">C.W INSP, INCORP IN MM CHECK LIST </t>
  </si>
  <si>
    <t>Insp of 369D25132/-5 M/T Output Shaft Assembly Ring Gear Carrier, PN 369D25100/ -501</t>
  </si>
  <si>
    <t>NA DUE TO PN SHAFT INSTALLED IS 369F</t>
  </si>
  <si>
    <t xml:space="preserve">C.W TORQUE CHECK,  INCORP. IN CHECK LIST </t>
  </si>
  <si>
    <t xml:space="preserve">C.W PART III INSP  INCORP. IN CHECK LIST </t>
  </si>
  <si>
    <t xml:space="preserve">C.W EACH 35 Hrs &amp; 200 TE, INCORP. IN ASL FOLLOW UP </t>
  </si>
  <si>
    <t xml:space="preserve">C.W INSP, INCORP IN HMI CHECK LIST </t>
  </si>
  <si>
    <t>NA DUE TO PN INSTALLED IS 500P3100-105</t>
  </si>
  <si>
    <t>NA DUE TO MPN INSTALLED IS 369A</t>
  </si>
  <si>
    <t>NA DUE TO PN INSTALLED IS HTC -500P3100-105</t>
  </si>
  <si>
    <t>C.W PART II,III 100HRS INSP</t>
  </si>
  <si>
    <t xml:space="preserve">One-Time Insp.of Four-Bladed T/R Hub Assembly </t>
  </si>
  <si>
    <t>NA BY INSTALLED PN IS-51 AND HTC BLADE</t>
  </si>
  <si>
    <t>369X23500-505</t>
  </si>
  <si>
    <t>369D23600-501</t>
  </si>
  <si>
    <t>MAKE  NEW COMP LOG CARD</t>
  </si>
  <si>
    <t>NEW</t>
  </si>
  <si>
    <t>LIFE IN RIN</t>
  </si>
  <si>
    <t>OV.Clutch Assy  369A5350-603</t>
  </si>
  <si>
    <t>NA DUE TO CLUTCH PN IS-41</t>
  </si>
  <si>
    <t>AEROCENTRO GVJ08554</t>
  </si>
  <si>
    <t>F-16718</t>
  </si>
  <si>
    <t>S/S</t>
  </si>
  <si>
    <t>369D25630-101</t>
  </si>
  <si>
    <t>NEW 2010</t>
  </si>
  <si>
    <t>PC043</t>
  </si>
  <si>
    <t>369D21800</t>
  </si>
  <si>
    <t>369A7301</t>
  </si>
  <si>
    <t>0526</t>
  </si>
  <si>
    <t>Starter-Gen. Assy "APC"</t>
  </si>
  <si>
    <t>A- CYC</t>
  </si>
  <si>
    <t>3978.9</t>
  </si>
  <si>
    <t>A218-101117-00</t>
  </si>
  <si>
    <t>Latest Rev. No: 13</t>
  </si>
  <si>
    <t>Oil Change Mobil Oil Jet II</t>
  </si>
  <si>
    <t>Engine 250-C20R/2</t>
  </si>
  <si>
    <t>E4CE</t>
  </si>
  <si>
    <t>A-CYC</t>
  </si>
  <si>
    <t xml:space="preserve"> E. TSN</t>
  </si>
  <si>
    <t>E.CSN</t>
  </si>
  <si>
    <t>Hook Hrs</t>
  </si>
  <si>
    <t>LIFE "REC"</t>
  </si>
  <si>
    <t>LARS DAHLBERG</t>
  </si>
  <si>
    <t>FOUND AS PERF. 7 feb 84  AC TT 2191.4</t>
  </si>
  <si>
    <t>C.W. 1-17-79</t>
  </si>
  <si>
    <t>C.W. 2-23-79</t>
  </si>
  <si>
    <t>C.W. INSP 7-2-79</t>
  </si>
  <si>
    <t>C.W. INSP 6-8-79</t>
  </si>
  <si>
    <t>C.W. INSP 7-3-79</t>
  </si>
  <si>
    <t>C.W. MOD</t>
  </si>
  <si>
    <t>C.W INSP PERF. 12-10-81</t>
  </si>
  <si>
    <t>100H INSP. LEAD LL BASIC, -21,-31 &amp; M/R BLADE 369D2100- UP TO -513</t>
  </si>
  <si>
    <t>25H INSP. LEAD LL BASIC, -21,-31 &amp; M/R BLADE 369D2100- UP TO -513</t>
  </si>
  <si>
    <t>Insp of Collective Torque Tube Support Bracket (369A7304 Mag, 369N2608 Alu) &amp; Collective Bungee Support Bracket (369A7339 Mag, 369N2650 Alu)</t>
  </si>
  <si>
    <t>P.C.W. MOD</t>
  </si>
  <si>
    <t>PART I repetive 50 HRS, PART II FINAL MOD</t>
  </si>
  <si>
    <t>C.W. MOD 8-2-80 AC TT 851.1 HRS</t>
  </si>
  <si>
    <t>369D23601 Hor Stabilizer Assy - Adj or replacement of 369D23678-3 Trailing Edge Tabs; Relocation of 369H6610-5 Static Pressure Tube</t>
  </si>
  <si>
    <t>C.W. INSP MOD  8-2-80, AC TT 851.1 HR</t>
  </si>
  <si>
    <t>C.W MOD AC TT 1100.5 HRS</t>
  </si>
  <si>
    <t>C.W MOD AC TT 851.1 HRS</t>
  </si>
  <si>
    <t>C.W. INSP MOD 8-29-81</t>
  </si>
  <si>
    <t>C.W. INSP MOD 12-10-81</t>
  </si>
  <si>
    <t>C.W. INSP MOD 1-4-82</t>
  </si>
  <si>
    <t>C.W. INSP MOD 12-11-81</t>
  </si>
  <si>
    <t>C.W. INSP MOD 12-10-82</t>
  </si>
  <si>
    <t>C.W. INSP MOD 5-26-83</t>
  </si>
  <si>
    <t>Relo of 369A8448 Engine Air Inlet Filter Bypass Door Aft Pulley, 369A8447 Bracket &amp;369H90152-3 or 369D290125-11 Particle Sep Filter Gasket Insp.</t>
  </si>
  <si>
    <t>NA NOT INSTALLED</t>
  </si>
  <si>
    <t>C.W. INSP MOD 9-11-84</t>
  </si>
  <si>
    <t>C.W. INSP. MOD 05-13-87</t>
  </si>
  <si>
    <t>NA, NEW TYPE INSTALLED (KAMATIC)</t>
  </si>
  <si>
    <t>NA NEW TYPE BLADE HTC INSTALLED</t>
  </si>
  <si>
    <t>NA DUE TO TR BLADE INSTALLED IS HTC</t>
  </si>
  <si>
    <t>FAA CRS-NO: IHBY-5660-K</t>
  </si>
  <si>
    <t>F-15537</t>
  </si>
  <si>
    <t xml:space="preserve">MAGNAFLUX INSP. -501 </t>
  </si>
  <si>
    <t>NA DUE TO MGB IS -505</t>
  </si>
  <si>
    <t>300 HRS INSP -BASIC-501/-503</t>
  </si>
  <si>
    <t>C.W. AT MGB OH</t>
  </si>
  <si>
    <t>MRX OUTPUT DRIVE GEAR INSP. PN 369D25127-11</t>
  </si>
  <si>
    <t>C.W. AT MGB OH NEW SN 1378</t>
  </si>
  <si>
    <t>369F MODEL</t>
  </si>
  <si>
    <t>NA DUE TO COUPLING PN INSTALLED</t>
  </si>
  <si>
    <t>NA DUE TO MGB PN INSTALLED</t>
  </si>
  <si>
    <t>NA INSTALLATION MISSING</t>
  </si>
  <si>
    <t>C.W. INSP UNTIL MOD PART III IS INCORP</t>
  </si>
  <si>
    <t>SAFT STC SH9850</t>
  </si>
  <si>
    <t>NA DUE TO GILL G-641 IS INSTALLED</t>
  </si>
  <si>
    <t>MIN THICKNESS= 0,065 IN</t>
  </si>
  <si>
    <t>C.W. CHECK TEST</t>
  </si>
  <si>
    <t>CURE DATES 2Q84 THRU 3Q87</t>
  </si>
  <si>
    <t>C.W NEW BRG INSTL 2008</t>
  </si>
  <si>
    <t>One-Time Replacement of 369A9817 Polycarbonate Cover Assemblies</t>
  </si>
  <si>
    <t>NA PARTICLE SEPARATOR OUTLET</t>
  </si>
  <si>
    <t>PN: MS17826-4</t>
  </si>
  <si>
    <t xml:space="preserve"> BOTH ENGINE  DOORS</t>
  </si>
  <si>
    <t>One-Time Insp.of 369H8407 Engine Bleed Air Tube Flexible Area</t>
  </si>
  <si>
    <t>NA KIT NOT INSTALLED</t>
  </si>
  <si>
    <t>One-Time Inspection/Rework of Engine Air Inlet Area, PARTICLE FILTER</t>
  </si>
  <si>
    <t>REMOVES 1000 HRS REC. INTV.CHANGE</t>
  </si>
  <si>
    <t>BELLCRANK ONE TIME INSPECTION AND POSSIBLE REPLACEMENT</t>
  </si>
  <si>
    <t>NA DUE TO PN INSTALLED IS AEROMETALS 369X</t>
  </si>
  <si>
    <t>C.W AT EACH ANNUAL OIL SERVICE</t>
  </si>
  <si>
    <t>ROD END PN: 369A1011, ROD PN: 369D21008</t>
  </si>
  <si>
    <t>P. C.W. INSP AND DECAL INSTALLED</t>
  </si>
  <si>
    <t>NA DUE TO LINK SN 65401</t>
  </si>
  <si>
    <t>C.W NA TO SN INSTALLED IS 65401</t>
  </si>
  <si>
    <t>TRANSPONDER KING KT76A CHECK SN AND MODIFY</t>
  </si>
  <si>
    <t>C.W. INSP. OR MODIFY</t>
  </si>
  <si>
    <t>NA EQUIPMENT NOT INSTALLED</t>
  </si>
  <si>
    <t>NA DUE TO BLADE PN INSTALLED</t>
  </si>
  <si>
    <t>SB SS BY SB 220</t>
  </si>
  <si>
    <t>SB SS SB 206R1</t>
  </si>
  <si>
    <t>Inspection of the Main Rotor Blades for Cracks, at Trim Tab root Area</t>
  </si>
  <si>
    <t>NA HTC BLADE INSTALLED</t>
  </si>
  <si>
    <t>PN 369F5100</t>
  </si>
  <si>
    <t>NA DUE TO PN INSTALLED IS 369D</t>
  </si>
  <si>
    <t>NA DUE TO BPLT SN INSTALLED ARE NOT ON THE LIST</t>
  </si>
  <si>
    <t>NAS6604-5 BOLT, &amp; 369D25501-9 COUPLING AFFECTED</t>
  </si>
  <si>
    <t>C.W. THICKNESS CHECK  0.122 IN</t>
  </si>
  <si>
    <t>Check, IAW CSP-HMI-2</t>
  </si>
  <si>
    <t>M/R Blade   "White"</t>
  </si>
  <si>
    <t>M/R Blade  "Green"</t>
  </si>
  <si>
    <t>VHF/Com "King KY196"</t>
  </si>
  <si>
    <t>064-1019-05</t>
  </si>
  <si>
    <t>16372</t>
  </si>
  <si>
    <t>VHF/Com/Nav "King KX155"</t>
  </si>
  <si>
    <t>069-1024-43</t>
  </si>
  <si>
    <t>11939</t>
  </si>
  <si>
    <t>Transponder, "King KT76A"</t>
  </si>
  <si>
    <t>066-1062-00</t>
  </si>
  <si>
    <t>65401</t>
  </si>
  <si>
    <t>G03012996</t>
  </si>
  <si>
    <t>369D26300-131</t>
  </si>
  <si>
    <t>4273</t>
  </si>
  <si>
    <t>1856</t>
  </si>
  <si>
    <t>T4083</t>
  </si>
  <si>
    <t>2524667-15</t>
  </si>
  <si>
    <t>AW24313</t>
  </si>
  <si>
    <t>1RJO1573</t>
  </si>
  <si>
    <t>E81256</t>
  </si>
  <si>
    <t>KR10570</t>
  </si>
  <si>
    <t>E21448</t>
  </si>
  <si>
    <t>E69659</t>
  </si>
  <si>
    <t>LP93700</t>
  </si>
  <si>
    <t>TH94959</t>
  </si>
  <si>
    <t>C.W ON FCU S/N 325209</t>
  </si>
  <si>
    <t>C.W ON FCU S/N 325209, NA DUE TO SN INSTALLED</t>
  </si>
  <si>
    <t>C.W ON PTG SN: 84490045</t>
  </si>
  <si>
    <t>C.W ON PTG SN: 84490045 &amp;  FCU SN: 325209</t>
  </si>
  <si>
    <t>C.W ON PTG SN: 84490045 &amp;  FCU SN: 325209, NA DUE TO PN &amp; SN NSTALLED</t>
  </si>
  <si>
    <t>A&amp;P2519879, LGD</t>
  </si>
  <si>
    <t>C.W ON FUEL PUMP SN: T4083</t>
  </si>
  <si>
    <t>C.W. ON FUEL NOZZLE SN: 1RJO1573</t>
  </si>
  <si>
    <t xml:space="preserve">C.W ON FCU S/N 325209, NEVER BEEN REP-OH  BETWEEN </t>
  </si>
  <si>
    <t>C.W ON ENGINE S/N CAE-831586, NA DUE TO DATE CODE ON HOSE</t>
  </si>
  <si>
    <t>NA ON ENGINE S/N CAE-831586</t>
  </si>
  <si>
    <t>C.W ACC CHECK ON ENGINE S/N CAE-831586</t>
  </si>
  <si>
    <t>C.W ON BLEED VALVE SN: AW24313</t>
  </si>
  <si>
    <t>C.W ON COMPRESSOR S/N CAC-15786</t>
  </si>
  <si>
    <t>C.W ON ENGINE S/N CAE-831586</t>
  </si>
  <si>
    <t>C.W ON GEARBOX S/N CAG-15460, NA DUE TO OPERATING HRS TSN</t>
  </si>
  <si>
    <t>C.W ON GEARBOX S/N CAG-15460</t>
  </si>
  <si>
    <t>NA THIS ENGINE IS R/2,  ON GEARBOX S/N CAG-15460</t>
  </si>
  <si>
    <t>C.W ON GEARBOX S/N CAG-15460, NA DUE TO SN INSTALLED</t>
  </si>
  <si>
    <t>NA ON TURBINE SN CAT-15328,  DUE TO WHEEL PN INSTALLED</t>
  </si>
  <si>
    <t>C.W ON TURBINE SN CAT-15328</t>
  </si>
  <si>
    <t>C.W ON TURBINE SN CAT-15328, INSTALLED          PN: 6898784, SN: 90059</t>
  </si>
  <si>
    <t>C.W ON TURBINE SN CAT-15328,OLD STYLE CHECK VALVE INSTALLED</t>
  </si>
  <si>
    <t>C.W ON TURBINE SN CAT-15328, INSTALLED DOME  PN: 6890040</t>
  </si>
  <si>
    <t>C.W ON TURBINE SN CAT-15328, NA DUE TO PN INSTALLED</t>
  </si>
  <si>
    <t>KEYSTONE YKER025K</t>
  </si>
  <si>
    <t>C.W ON TURBINE SN CAT-15328, NA DUE TO BRG PN</t>
  </si>
  <si>
    <t>AIRWORK</t>
  </si>
  <si>
    <t>C.W ON TURBINE SN CAT-15328, TIE BOLT PN: 23068265, SN: NM87037 INSTALLED</t>
  </si>
  <si>
    <t>F-19330</t>
  </si>
  <si>
    <t>Premier Turbines NZ0R892L</t>
  </si>
  <si>
    <t>EA126809</t>
  </si>
  <si>
    <t>R&amp;R Engine Serv VZ3R937L</t>
  </si>
  <si>
    <t>CECO FCU INSTL. 100H</t>
  </si>
  <si>
    <t>NA ON FUEL PUMP SN: T4083</t>
  </si>
  <si>
    <t>Taller De mainte. No.104</t>
  </si>
  <si>
    <t>AVIALL RA1R445K</t>
  </si>
  <si>
    <t>SAL-AMO-22-54</t>
  </si>
  <si>
    <t>CAE-831586</t>
  </si>
  <si>
    <t>AC Hrs</t>
  </si>
  <si>
    <t>CAC-15786</t>
  </si>
  <si>
    <t>NM87037</t>
  </si>
  <si>
    <t>X529151</t>
  </si>
  <si>
    <t>HX121211</t>
  </si>
  <si>
    <t>CAT-15328</t>
  </si>
  <si>
    <t>HX94645</t>
  </si>
  <si>
    <t>HX75511</t>
  </si>
  <si>
    <t>F-22662</t>
  </si>
  <si>
    <t xml:space="preserve">Aerocentro Serv.  R&amp;R ESC#104 </t>
  </si>
  <si>
    <t>INSP CEB A-72-4075 R9</t>
  </si>
  <si>
    <t>CAG-15460</t>
  </si>
  <si>
    <t>INSP  CASE COND HMI</t>
  </si>
  <si>
    <t xml:space="preserve">          OF 2</t>
  </si>
  <si>
    <t>EA128734</t>
  </si>
  <si>
    <t>L187682</t>
  </si>
  <si>
    <t>SAL-AMO-22-58</t>
  </si>
  <si>
    <t>L166837</t>
  </si>
  <si>
    <t>L442386</t>
  </si>
  <si>
    <t>NEXT OH-REPAIR, 1200H</t>
  </si>
  <si>
    <t>L197281</t>
  </si>
  <si>
    <t>NEW BRG PN 2526146,</t>
  </si>
  <si>
    <t>PTG  # 23065123</t>
  </si>
  <si>
    <t>FCU # 23070609</t>
  </si>
  <si>
    <t>C.W ON PTG SN: 84490045, CHECK BRG TYPE, NA DUE TO PTG PN IS NOT AFFECTED</t>
  </si>
  <si>
    <t>73-4064</t>
  </si>
  <si>
    <t>PTG - PTG DRIVE BEARING REPLACEMENT; PN: 2543734</t>
  </si>
  <si>
    <t>BRG EXCH. REF CEB-73-4064</t>
  </si>
  <si>
    <t xml:space="preserve">NEXT 150 HRS </t>
  </si>
  <si>
    <t xml:space="preserve">C.W ON PTG SN: 84490045, FOLLOW UP IN ESL </t>
  </si>
  <si>
    <t>MD Equipment List  Page 1-20</t>
  </si>
  <si>
    <t>PTG  - INCREASED RELIABILITY, REPLACE BRG PN 2544198</t>
  </si>
  <si>
    <t>FAA- BW</t>
  </si>
  <si>
    <t>2020-05</t>
  </si>
  <si>
    <t>F-69621596</t>
  </si>
  <si>
    <t>A344</t>
  </si>
  <si>
    <t>Check Cond &amp; Weight= 1123 gr.    Amerex  SM No: 05604</t>
  </si>
  <si>
    <t>6 Yrs Maintenance. (Amerex  SM No: 05604</t>
  </si>
  <si>
    <t>ELT "Kannad 406 AF-Compact</t>
  </si>
  <si>
    <t>Self Test</t>
  </si>
  <si>
    <t>Battery Life PN: 014118231</t>
  </si>
  <si>
    <t>CSP-HMI-2 , 05-20-00 Table 1. 100−Hour or Annual Inspection</t>
  </si>
  <si>
    <t>CSP-HMI-2 , 05-20-10 Table 1. 100−Hour or Annual Inspection</t>
  </si>
  <si>
    <t>CSP-HMI-2 , 05-20-15 Table 1. 100−Hour or Annual Inspection</t>
  </si>
  <si>
    <t>INSPECT BLADE ROTE  IAW HTC  2100-3</t>
  </si>
  <si>
    <t>R&amp;R250-C20R/2  SOM Table 602 Table 1 rev 1 jul 2014</t>
  </si>
  <si>
    <t>Annual Check Test FAR. 91.207</t>
  </si>
  <si>
    <t>Test Cal. I.A.W. FAR. 91.413</t>
  </si>
  <si>
    <t>Test Cal. I.A.W. FAR. 91.411</t>
  </si>
  <si>
    <t>ACK-A30</t>
  </si>
  <si>
    <t>109069</t>
  </si>
  <si>
    <t>C.W. DECAL INSTALLED</t>
  </si>
  <si>
    <t>NO PAX IN CENTER SEAT IN FALLING SNOW</t>
  </si>
  <si>
    <t>80-08-04</t>
  </si>
  <si>
    <t>Hughes Model 369 Helicopters Equipped with Chadwick Model C-20</t>
  </si>
  <si>
    <t>NA TANK STC IS NOT INSTALLED</t>
  </si>
  <si>
    <t>STC SH129WE</t>
  </si>
  <si>
    <t>82-14-01</t>
  </si>
  <si>
    <t>To prevent failure of the output gearshaft assembly, P/N 369D25132</t>
  </si>
  <si>
    <t>NA DUE TO MGB SN INSTALLED</t>
  </si>
  <si>
    <t>HELITECH OMAC -N 168</t>
  </si>
  <si>
    <t>82-17-01</t>
  </si>
  <si>
    <t>NA BY INSTALLED COUPLING SNs</t>
  </si>
  <si>
    <t>NA TO INSTALLED VALVE PN</t>
  </si>
  <si>
    <t>"9959:40</t>
  </si>
  <si>
    <t>96-06-03</t>
  </si>
  <si>
    <t>Flight Trails Helicopters, Inc. Hardpoint Assemblies Installe</t>
  </si>
  <si>
    <t>STC SH6080NM</t>
  </si>
  <si>
    <t>"11455:90</t>
  </si>
  <si>
    <t>2012--5-2</t>
  </si>
  <si>
    <t>AEROCENTRO OMAC-N 104</t>
  </si>
  <si>
    <t>MAIN ROTOR BLADE ROOT END INSPECTION, 369D21100-BSC UP TO-517</t>
  </si>
  <si>
    <t>NA DUE TO BLADE PN INSTALLED IS HTC</t>
  </si>
  <si>
    <t>C.W. INSPECTION OF BOLT LENGHT</t>
  </si>
  <si>
    <t>100FH/12M</t>
  </si>
  <si>
    <t>M/R BLADE TRIM TAB BENDING LIMITS</t>
  </si>
  <si>
    <t>C.W. INSPECTION AND ADJUSTMENTS</t>
  </si>
  <si>
    <t>C.W PART I INSP,.</t>
  </si>
  <si>
    <t>C.W REMOVAL ON ENGINE S/N CAE-831586</t>
  </si>
  <si>
    <t>N105AC</t>
  </si>
  <si>
    <t>N105AC-20-02</t>
  </si>
  <si>
    <t>N105AC20-02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</si>
</sst>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General_)"/>
    <numFmt numFmtId="165" formatCode="yy/mm/dd"/>
    <numFmt numFmtId="166" formatCode="[$-409]dd/mmm/yy;@"/>
    <numFmt numFmtId="167" formatCode="0.0_)"/>
    <numFmt numFmtId="168" formatCode="0.0"/>
    <numFmt numFmtId="169" formatCode="[$-409]d/mmm/yy;@"/>
    <numFmt numFmtId="170" formatCode="d/m\ yyyy;@"/>
    <numFmt numFmtId="171" formatCode="yy/mm/dd;@"/>
    <numFmt numFmtId="172" formatCode="m/d/yy;@"/>
    <numFmt numFmtId="173" formatCode="d/m\ yy;@"/>
    <numFmt numFmtId="174" formatCode="dd\.mm\.yyyy;@"/>
    <numFmt numFmtId="175" formatCode="d/m/yy"/>
    <numFmt numFmtId="176" formatCode="dd\-mmm\-yy_)"/>
    <numFmt numFmtId="177" formatCode="d/m\ /yy;@"/>
  </numFmts>
  <fonts count="64" x14ac:knownFonts="1">
    <font>
      <sz val="10"/>
      <name val="Courier"/>
    </font>
    <font>
      <sz val="9"/>
      <name val="Arial"/>
      <family val="2"/>
    </font>
    <font>
      <sz val="8"/>
      <name val="Arial"/>
      <family val="2"/>
    </font>
    <font>
      <sz val="9"/>
      <name val="Courier"/>
      <family val="3"/>
    </font>
    <font>
      <b/>
      <sz val="10"/>
      <color indexed="12"/>
      <name val="Arial"/>
      <family val="2"/>
    </font>
    <font>
      <b/>
      <sz val="9"/>
      <color indexed="12"/>
      <name val="Arial"/>
      <family val="2"/>
    </font>
    <font>
      <sz val="10"/>
      <color indexed="10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0"/>
      <name val="Courier"/>
      <family val="3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Courier"/>
      <family val="3"/>
    </font>
    <font>
      <b/>
      <sz val="9"/>
      <name val="Arial Narrow"/>
      <family val="2"/>
    </font>
    <font>
      <sz val="9"/>
      <color indexed="10"/>
      <name val="Courier"/>
      <family val="3"/>
    </font>
    <font>
      <sz val="10"/>
      <name val="Courier"/>
      <family val="3"/>
    </font>
    <font>
      <b/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20"/>
      <name val="Arial"/>
      <family val="2"/>
    </font>
    <font>
      <sz val="20"/>
      <name val="Courier"/>
      <family val="3"/>
    </font>
    <font>
      <sz val="11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8"/>
      <color indexed="12"/>
      <name val="Arial"/>
      <family val="2"/>
    </font>
    <font>
      <b/>
      <sz val="8"/>
      <color indexed="18"/>
      <name val="Arial"/>
      <family val="2"/>
    </font>
    <font>
      <b/>
      <sz val="8"/>
      <name val="Arial Narrow"/>
      <family val="2"/>
    </font>
    <font>
      <sz val="8"/>
      <name val="Courier"/>
      <family val="3"/>
    </font>
    <font>
      <b/>
      <sz val="16"/>
      <name val="Arial"/>
      <family val="2"/>
    </font>
    <font>
      <sz val="11"/>
      <color indexed="12"/>
      <name val="Arial"/>
      <family val="2"/>
    </font>
    <font>
      <sz val="11"/>
      <color indexed="12"/>
      <name val="Courier"/>
      <family val="3"/>
    </font>
    <font>
      <b/>
      <sz val="11"/>
      <color indexed="10"/>
      <name val="Arial"/>
      <family val="2"/>
    </font>
    <font>
      <sz val="11"/>
      <name val="Courier"/>
      <family val="3"/>
    </font>
    <font>
      <b/>
      <sz val="9"/>
      <color indexed="18"/>
      <name val="Arial"/>
      <family val="2"/>
    </font>
    <font>
      <b/>
      <sz val="14"/>
      <name val="Arial"/>
      <family val="2"/>
    </font>
    <font>
      <b/>
      <sz val="12"/>
      <name val="Bookman Old Style"/>
      <family val="1"/>
    </font>
    <font>
      <sz val="10"/>
      <name val="Arial Narrow"/>
      <family val="2"/>
    </font>
    <font>
      <b/>
      <u/>
      <sz val="14"/>
      <name val="Arial"/>
      <family val="2"/>
    </font>
    <font>
      <sz val="14"/>
      <name val="Arial"/>
      <family val="2"/>
    </font>
    <font>
      <sz val="8"/>
      <name val="Courier"/>
    </font>
    <font>
      <sz val="10"/>
      <name val="Courier"/>
    </font>
    <font>
      <sz val="11"/>
      <name val="Courier"/>
    </font>
    <font>
      <b/>
      <sz val="8"/>
      <color indexed="10"/>
      <name val="Courier"/>
    </font>
    <font>
      <b/>
      <sz val="10"/>
      <name val="Courier"/>
    </font>
    <font>
      <b/>
      <sz val="11"/>
      <color indexed="12"/>
      <name val="Arial"/>
      <family val="2"/>
    </font>
    <font>
      <b/>
      <sz val="9"/>
      <name val="Courier"/>
    </font>
    <font>
      <sz val="20"/>
      <name val="Courier"/>
    </font>
    <font>
      <b/>
      <sz val="12"/>
      <name val="Courier"/>
    </font>
    <font>
      <sz val="9"/>
      <name val="Courier"/>
    </font>
    <font>
      <sz val="10"/>
      <color indexed="12"/>
      <name val="Arial"/>
      <family val="2"/>
    </font>
    <font>
      <sz val="9"/>
      <name val="Arial Narrow"/>
      <family val="2"/>
    </font>
    <font>
      <sz val="2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">
    <xf numFmtId="164" fontId="0" fillId="0" borderId="0"/>
    <xf numFmtId="0" fontId="10" fillId="0" borderId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4" fontId="19" fillId="0" borderId="0"/>
    <xf numFmtId="164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52" fillId="0" borderId="0"/>
    <xf numFmtId="164" fontId="52" fillId="0" borderId="0"/>
  </cellStyleXfs>
  <cellXfs count="989">
    <xf numFmtId="164" fontId="0" fillId="0" borderId="0" xfId="0"/>
    <xf numFmtId="164" fontId="1" fillId="0" borderId="1" xfId="0" quotePrefix="1" applyNumberFormat="1" applyFont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164" fontId="1" fillId="0" borderId="1" xfId="0" quotePrefix="1" applyNumberFormat="1" applyFont="1" applyBorder="1" applyAlignment="1" applyProtection="1">
      <alignment horizontal="left"/>
    </xf>
    <xf numFmtId="164" fontId="1" fillId="0" borderId="0" xfId="0" applyFont="1" applyBorder="1" applyAlignment="1">
      <alignment horizontal="center"/>
    </xf>
    <xf numFmtId="164" fontId="1" fillId="0" borderId="0" xfId="0" applyNumberFormat="1" applyFont="1" applyAlignment="1" applyProtection="1">
      <alignment horizontal="right"/>
    </xf>
    <xf numFmtId="164" fontId="2" fillId="0" borderId="2" xfId="0" quotePrefix="1" applyNumberFormat="1" applyFont="1" applyBorder="1" applyAlignment="1" applyProtection="1">
      <alignment horizontal="center"/>
    </xf>
    <xf numFmtId="165" fontId="2" fillId="0" borderId="3" xfId="0" applyNumberFormat="1" applyFont="1" applyBorder="1" applyAlignment="1" applyProtection="1">
      <alignment horizontal="center"/>
    </xf>
    <xf numFmtId="164" fontId="2" fillId="0" borderId="3" xfId="0" quotePrefix="1" applyNumberFormat="1" applyFont="1" applyBorder="1" applyAlignment="1" applyProtection="1">
      <alignment horizontal="center"/>
    </xf>
    <xf numFmtId="164" fontId="2" fillId="0" borderId="4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164" fontId="2" fillId="0" borderId="5" xfId="0" applyNumberFormat="1" applyFont="1" applyBorder="1" applyAlignment="1" applyProtection="1">
      <alignment horizontal="center"/>
    </xf>
    <xf numFmtId="164" fontId="2" fillId="0" borderId="5" xfId="0" applyNumberFormat="1" applyFont="1" applyBorder="1" applyAlignment="1" applyProtection="1">
      <alignment horizontal="left"/>
    </xf>
    <xf numFmtId="164" fontId="2" fillId="0" borderId="6" xfId="0" applyFont="1" applyBorder="1" applyAlignment="1">
      <alignment horizontal="right"/>
    </xf>
    <xf numFmtId="164" fontId="2" fillId="0" borderId="7" xfId="0" applyFont="1" applyBorder="1" applyAlignment="1">
      <alignment horizontal="center"/>
    </xf>
    <xf numFmtId="164" fontId="1" fillId="0" borderId="1" xfId="0" applyFont="1" applyBorder="1" applyAlignment="1">
      <alignment horizontal="center"/>
    </xf>
    <xf numFmtId="164" fontId="1" fillId="0" borderId="0" xfId="0" applyNumberFormat="1" applyFont="1" applyAlignment="1" applyProtection="1">
      <alignment horizontal="center"/>
    </xf>
    <xf numFmtId="164" fontId="3" fillId="0" borderId="0" xfId="0" applyFont="1" applyAlignment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164" fontId="7" fillId="2" borderId="8" xfId="0" applyNumberFormat="1" applyFont="1" applyFill="1" applyBorder="1" applyAlignment="1" applyProtection="1">
      <alignment horizontal="center"/>
      <protection locked="0"/>
    </xf>
    <xf numFmtId="164" fontId="7" fillId="0" borderId="12" xfId="0" applyNumberFormat="1" applyFont="1" applyFill="1" applyBorder="1" applyAlignment="1" applyProtection="1">
      <alignment horizontal="center"/>
      <protection locked="0"/>
    </xf>
    <xf numFmtId="168" fontId="7" fillId="0" borderId="14" xfId="0" applyNumberFormat="1" applyFont="1" applyBorder="1" applyAlignment="1" applyProtection="1">
      <alignment horizontal="center"/>
      <protection locked="0"/>
    </xf>
    <xf numFmtId="1" fontId="10" fillId="0" borderId="5" xfId="0" applyNumberFormat="1" applyFont="1" applyFill="1" applyBorder="1" applyProtection="1"/>
    <xf numFmtId="164" fontId="12" fillId="0" borderId="0" xfId="0" applyFont="1" applyAlignment="1">
      <alignment horizontal="center"/>
    </xf>
    <xf numFmtId="164" fontId="13" fillId="0" borderId="0" xfId="0" applyNumberFormat="1" applyFont="1" applyBorder="1" applyAlignment="1" applyProtection="1">
      <alignment horizontal="center"/>
      <protection locked="0"/>
    </xf>
    <xf numFmtId="164" fontId="14" fillId="0" borderId="0" xfId="0" applyNumberFormat="1" applyFont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right"/>
    </xf>
    <xf numFmtId="164" fontId="14" fillId="0" borderId="0" xfId="0" applyNumberFormat="1" applyFont="1" applyAlignment="1" applyProtection="1">
      <alignment horizontal="center"/>
      <protection locked="0"/>
    </xf>
    <xf numFmtId="164" fontId="15" fillId="0" borderId="0" xfId="0" applyNumberFormat="1" applyFont="1" applyAlignment="1" applyProtection="1">
      <alignment horizontal="right"/>
      <protection locked="0"/>
    </xf>
    <xf numFmtId="164" fontId="15" fillId="0" borderId="0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Font="1" applyBorder="1" applyAlignment="1">
      <alignment horizontal="center"/>
    </xf>
    <xf numFmtId="164" fontId="18" fillId="0" borderId="0" xfId="0" applyFont="1" applyAlignment="1">
      <alignment horizontal="center"/>
    </xf>
    <xf numFmtId="164" fontId="19" fillId="0" borderId="0" xfId="0" applyFont="1" applyAlignment="1">
      <alignment horizontal="left" vertical="top"/>
    </xf>
    <xf numFmtId="49" fontId="2" fillId="0" borderId="22" xfId="0" applyNumberFormat="1" applyFont="1" applyBorder="1" applyAlignment="1" applyProtection="1">
      <alignment horizontal="left"/>
    </xf>
    <xf numFmtId="164" fontId="2" fillId="0" borderId="23" xfId="0" applyNumberFormat="1" applyFont="1" applyFill="1" applyBorder="1" applyAlignment="1" applyProtection="1">
      <alignment horizontal="left"/>
    </xf>
    <xf numFmtId="164" fontId="2" fillId="0" borderId="24" xfId="0" applyNumberFormat="1" applyFont="1" applyFill="1" applyBorder="1" applyAlignment="1" applyProtection="1">
      <alignment horizontal="left"/>
    </xf>
    <xf numFmtId="49" fontId="2" fillId="0" borderId="25" xfId="0" applyNumberFormat="1" applyFont="1" applyFill="1" applyBorder="1" applyAlignment="1" applyProtection="1">
      <alignment horizontal="right"/>
    </xf>
    <xf numFmtId="1" fontId="2" fillId="0" borderId="29" xfId="0" applyNumberFormat="1" applyFont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/>
    <xf numFmtId="1" fontId="2" fillId="0" borderId="25" xfId="0" applyNumberFormat="1" applyFont="1" applyBorder="1" applyAlignment="1" applyProtection="1">
      <alignment horizontal="center"/>
    </xf>
    <xf numFmtId="1" fontId="2" fillId="0" borderId="26" xfId="0" applyNumberFormat="1" applyFont="1" applyBorder="1" applyAlignment="1" applyProtection="1">
      <alignment horizontal="center"/>
    </xf>
    <xf numFmtId="167" fontId="2" fillId="0" borderId="27" xfId="0" applyNumberFormat="1" applyFont="1" applyBorder="1" applyAlignment="1" applyProtection="1">
      <alignment horizontal="right"/>
    </xf>
    <xf numFmtId="1" fontId="2" fillId="0" borderId="28" xfId="0" applyNumberFormat="1" applyFont="1" applyBorder="1" applyProtection="1"/>
    <xf numFmtId="169" fontId="2" fillId="0" borderId="29" xfId="0" applyNumberFormat="1" applyFont="1" applyBorder="1" applyAlignment="1" applyProtection="1">
      <alignment horizontal="center"/>
    </xf>
    <xf numFmtId="167" fontId="21" fillId="0" borderId="27" xfId="0" applyNumberFormat="1" applyFont="1" applyBorder="1" applyAlignment="1" applyProtection="1">
      <alignment horizontal="right"/>
    </xf>
    <xf numFmtId="1" fontId="21" fillId="0" borderId="28" xfId="0" applyNumberFormat="1" applyFont="1" applyBorder="1" applyProtection="1"/>
    <xf numFmtId="1" fontId="21" fillId="0" borderId="29" xfId="0" applyNumberFormat="1" applyFont="1" applyBorder="1" applyAlignment="1" applyProtection="1">
      <alignment horizontal="center"/>
    </xf>
    <xf numFmtId="164" fontId="2" fillId="0" borderId="22" xfId="0" applyNumberFormat="1" applyFont="1" applyBorder="1" applyAlignment="1" applyProtection="1">
      <alignment horizontal="left"/>
    </xf>
    <xf numFmtId="168" fontId="2" fillId="0" borderId="30" xfId="0" applyNumberFormat="1" applyFont="1" applyFill="1" applyBorder="1" applyAlignment="1" applyProtection="1">
      <alignment horizontal="left"/>
    </xf>
    <xf numFmtId="170" fontId="2" fillId="0" borderId="30" xfId="0" applyNumberFormat="1" applyFont="1" applyFill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left"/>
    </xf>
    <xf numFmtId="164" fontId="2" fillId="0" borderId="32" xfId="0" applyNumberFormat="1" applyFont="1" applyFill="1" applyBorder="1" applyAlignment="1" applyProtection="1">
      <alignment horizontal="left"/>
    </xf>
    <xf numFmtId="49" fontId="2" fillId="0" borderId="28" xfId="0" applyNumberFormat="1" applyFont="1" applyFill="1" applyBorder="1" applyAlignment="1" applyProtection="1">
      <alignment horizontal="right"/>
    </xf>
    <xf numFmtId="1" fontId="2" fillId="0" borderId="28" xfId="0" applyNumberFormat="1" applyFont="1" applyBorder="1" applyAlignment="1" applyProtection="1">
      <alignment horizontal="center"/>
    </xf>
    <xf numFmtId="164" fontId="3" fillId="0" borderId="0" xfId="0" applyFont="1"/>
    <xf numFmtId="1" fontId="2" fillId="0" borderId="33" xfId="0" applyNumberFormat="1" applyFont="1" applyFill="1" applyBorder="1" applyAlignment="1" applyProtection="1">
      <alignment horizontal="center"/>
    </xf>
    <xf numFmtId="1" fontId="2" fillId="0" borderId="29" xfId="0" applyNumberFormat="1" applyFont="1" applyFill="1" applyBorder="1" applyAlignment="1" applyProtection="1">
      <alignment horizontal="right"/>
    </xf>
    <xf numFmtId="1" fontId="2" fillId="0" borderId="27" xfId="0" applyNumberFormat="1" applyFont="1" applyFill="1" applyBorder="1" applyAlignment="1" applyProtection="1">
      <alignment horizontal="center"/>
    </xf>
    <xf numFmtId="1" fontId="2" fillId="0" borderId="28" xfId="0" applyNumberFormat="1" applyFont="1" applyFill="1" applyBorder="1" applyAlignment="1" applyProtection="1">
      <alignment horizontal="right"/>
    </xf>
    <xf numFmtId="1" fontId="2" fillId="0" borderId="28" xfId="0" applyNumberFormat="1" applyFont="1" applyFill="1" applyBorder="1" applyAlignment="1" applyProtection="1">
      <alignment horizontal="center"/>
    </xf>
    <xf numFmtId="164" fontId="2" fillId="0" borderId="23" xfId="0" applyFont="1" applyFill="1" applyBorder="1"/>
    <xf numFmtId="1" fontId="2" fillId="0" borderId="26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 applyAlignment="1" applyProtection="1">
      <alignment horizontal="left"/>
    </xf>
    <xf numFmtId="169" fontId="2" fillId="0" borderId="26" xfId="0" applyNumberFormat="1" applyFont="1" applyBorder="1" applyAlignment="1" applyProtection="1">
      <alignment horizontal="center"/>
    </xf>
    <xf numFmtId="1" fontId="21" fillId="0" borderId="26" xfId="0" applyNumberFormat="1" applyFont="1" applyFill="1" applyBorder="1" applyAlignment="1" applyProtection="1">
      <alignment horizontal="center"/>
    </xf>
    <xf numFmtId="1" fontId="2" fillId="0" borderId="25" xfId="0" applyNumberFormat="1" applyFont="1" applyFill="1" applyBorder="1" applyAlignment="1" applyProtection="1">
      <alignment horizontal="right"/>
    </xf>
    <xf numFmtId="1" fontId="2" fillId="0" borderId="25" xfId="0" applyNumberFormat="1" applyFont="1" applyFill="1" applyBorder="1" applyAlignment="1" applyProtection="1">
      <alignment horizontal="center"/>
    </xf>
    <xf numFmtId="1" fontId="2" fillId="0" borderId="25" xfId="0" applyNumberFormat="1" applyFont="1" applyBorder="1" applyProtection="1"/>
    <xf numFmtId="1" fontId="21" fillId="0" borderId="25" xfId="0" applyNumberFormat="1" applyFont="1" applyBorder="1" applyProtection="1"/>
    <xf numFmtId="1" fontId="21" fillId="0" borderId="26" xfId="0" applyNumberFormat="1" applyFont="1" applyBorder="1" applyAlignment="1" applyProtection="1">
      <alignment horizontal="center"/>
    </xf>
    <xf numFmtId="167" fontId="2" fillId="0" borderId="22" xfId="0" applyNumberFormat="1" applyFont="1" applyBorder="1" applyAlignment="1" applyProtection="1">
      <alignment horizontal="right"/>
    </xf>
    <xf numFmtId="164" fontId="2" fillId="0" borderId="27" xfId="0" quotePrefix="1" applyNumberFormat="1" applyFont="1" applyBorder="1" applyAlignment="1" applyProtection="1">
      <alignment horizontal="left"/>
    </xf>
    <xf numFmtId="167" fontId="21" fillId="0" borderId="22" xfId="0" applyNumberFormat="1" applyFont="1" applyBorder="1" applyAlignment="1" applyProtection="1">
      <alignment horizontal="right"/>
    </xf>
    <xf numFmtId="164" fontId="2" fillId="0" borderId="32" xfId="0" applyFont="1" applyFill="1" applyBorder="1"/>
    <xf numFmtId="164" fontId="2" fillId="0" borderId="24" xfId="0" applyFont="1" applyFill="1" applyBorder="1"/>
    <xf numFmtId="1" fontId="2" fillId="0" borderId="26" xfId="0" applyNumberFormat="1" applyFont="1" applyFill="1" applyBorder="1" applyAlignment="1" applyProtection="1">
      <alignment horizontal="right"/>
    </xf>
    <xf numFmtId="1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Fill="1" applyBorder="1" applyAlignment="1" applyProtection="1"/>
    <xf numFmtId="164" fontId="2" fillId="0" borderId="22" xfId="0" quotePrefix="1" applyNumberFormat="1" applyFont="1" applyBorder="1" applyAlignment="1" applyProtection="1">
      <alignment horizontal="left"/>
    </xf>
    <xf numFmtId="49" fontId="2" fillId="0" borderId="25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 applyProtection="1">
      <alignment horizontal="center"/>
    </xf>
    <xf numFmtId="164" fontId="2" fillId="0" borderId="23" xfId="0" quotePrefix="1" applyNumberFormat="1" applyFont="1" applyFill="1" applyBorder="1" applyAlignment="1" applyProtection="1">
      <alignment horizontal="left"/>
    </xf>
    <xf numFmtId="164" fontId="22" fillId="0" borderId="30" xfId="0" applyNumberFormat="1" applyFont="1" applyFill="1" applyBorder="1" applyProtection="1"/>
    <xf numFmtId="1" fontId="11" fillId="0" borderId="25" xfId="0" applyNumberFormat="1" applyFont="1" applyBorder="1" applyProtection="1"/>
    <xf numFmtId="167" fontId="21" fillId="0" borderId="25" xfId="0" applyNumberFormat="1" applyFont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right"/>
    </xf>
    <xf numFmtId="165" fontId="2" fillId="0" borderId="0" xfId="0" applyNumberFormat="1" applyFont="1" applyBorder="1" applyAlignment="1" applyProtection="1">
      <alignment horizontal="left"/>
    </xf>
    <xf numFmtId="167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/>
    <xf numFmtId="167" fontId="2" fillId="0" borderId="0" xfId="0" applyNumberFormat="1" applyFont="1" applyBorder="1" applyAlignment="1" applyProtection="1">
      <alignment horizontal="right"/>
    </xf>
    <xf numFmtId="1" fontId="2" fillId="0" borderId="0" xfId="0" applyNumberFormat="1" applyFont="1" applyBorder="1" applyProtection="1"/>
    <xf numFmtId="165" fontId="2" fillId="0" borderId="0" xfId="0" applyNumberFormat="1" applyFont="1" applyBorder="1" applyAlignment="1" applyProtection="1">
      <alignment horizontal="center"/>
    </xf>
    <xf numFmtId="164" fontId="0" fillId="0" borderId="0" xfId="0" applyAlignment="1">
      <alignment horizontal="center"/>
    </xf>
    <xf numFmtId="164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left"/>
    </xf>
    <xf numFmtId="164" fontId="2" fillId="0" borderId="0" xfId="0" applyFont="1" applyAlignment="1"/>
    <xf numFmtId="164" fontId="2" fillId="0" borderId="0" xfId="0" applyFont="1"/>
    <xf numFmtId="164" fontId="2" fillId="0" borderId="0" xfId="0" applyFont="1" applyAlignment="1">
      <alignment horizontal="left"/>
    </xf>
    <xf numFmtId="164" fontId="28" fillId="0" borderId="5" xfId="5" applyFont="1" applyBorder="1" applyAlignment="1">
      <alignment horizontal="center"/>
    </xf>
    <xf numFmtId="0" fontId="10" fillId="0" borderId="5" xfId="6" applyBorder="1" applyAlignment="1">
      <alignment horizontal="left"/>
    </xf>
    <xf numFmtId="0" fontId="10" fillId="0" borderId="7" xfId="6" applyBorder="1" applyAlignment="1">
      <alignment horizontal="center"/>
    </xf>
    <xf numFmtId="164" fontId="28" fillId="0" borderId="4" xfId="5" applyFont="1" applyBorder="1" applyAlignment="1">
      <alignment wrapText="1"/>
    </xf>
    <xf numFmtId="171" fontId="1" fillId="0" borderId="5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Border="1" applyAlignment="1">
      <alignment horizontal="left"/>
    </xf>
    <xf numFmtId="0" fontId="2" fillId="0" borderId="34" xfId="0" applyNumberFormat="1" applyFont="1" applyBorder="1" applyAlignment="1">
      <alignment horizontal="center"/>
    </xf>
    <xf numFmtId="14" fontId="2" fillId="0" borderId="34" xfId="0" applyNumberFormat="1" applyFont="1" applyBorder="1"/>
    <xf numFmtId="0" fontId="27" fillId="0" borderId="36" xfId="0" applyNumberFormat="1" applyFont="1" applyBorder="1"/>
    <xf numFmtId="0" fontId="10" fillId="0" borderId="0" xfId="1"/>
    <xf numFmtId="164" fontId="10" fillId="0" borderId="37" xfId="0" applyFont="1" applyFill="1" applyBorder="1" applyAlignment="1">
      <alignment horizontal="center"/>
    </xf>
    <xf numFmtId="0" fontId="32" fillId="5" borderId="34" xfId="0" applyNumberFormat="1" applyFont="1" applyFill="1" applyBorder="1" applyAlignment="1">
      <alignment horizontal="center" vertical="center"/>
    </xf>
    <xf numFmtId="164" fontId="32" fillId="5" borderId="34" xfId="0" applyFont="1" applyFill="1" applyBorder="1" applyAlignment="1">
      <alignment horizontal="center" vertical="center"/>
    </xf>
    <xf numFmtId="164" fontId="32" fillId="0" borderId="39" xfId="0" applyFont="1" applyFill="1" applyBorder="1" applyAlignment="1">
      <alignment horizontal="center" vertical="center"/>
    </xf>
    <xf numFmtId="0" fontId="2" fillId="0" borderId="38" xfId="0" applyNumberFormat="1" applyFont="1" applyBorder="1" applyAlignment="1">
      <alignment horizontal="right"/>
    </xf>
    <xf numFmtId="14" fontId="2" fillId="0" borderId="40" xfId="0" applyNumberFormat="1" applyFont="1" applyBorder="1" applyAlignment="1">
      <alignment horizontal="left"/>
    </xf>
    <xf numFmtId="0" fontId="33" fillId="0" borderId="38" xfId="1" applyFont="1" applyBorder="1" applyAlignment="1">
      <alignment horizontal="center"/>
    </xf>
    <xf numFmtId="0" fontId="34" fillId="0" borderId="0" xfId="1" applyFont="1"/>
    <xf numFmtId="0" fontId="20" fillId="0" borderId="0" xfId="1" applyFont="1" applyAlignment="1">
      <alignment horizontal="left" vertical="top"/>
    </xf>
    <xf numFmtId="0" fontId="2" fillId="0" borderId="30" xfId="1" applyFont="1" applyBorder="1" applyAlignment="1">
      <alignment horizontal="left" vertical="center"/>
    </xf>
    <xf numFmtId="0" fontId="1" fillId="0" borderId="30" xfId="1" applyFont="1" applyFill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2" fillId="0" borderId="30" xfId="1" applyFont="1" applyFill="1" applyBorder="1" applyAlignment="1">
      <alignment horizontal="left" vertical="center" wrapText="1"/>
    </xf>
    <xf numFmtId="0" fontId="10" fillId="0" borderId="0" xfId="7"/>
    <xf numFmtId="0" fontId="10" fillId="0" borderId="0" xfId="1" applyFill="1"/>
    <xf numFmtId="49" fontId="2" fillId="0" borderId="30" xfId="1" applyNumberFormat="1" applyFont="1" applyFill="1" applyBorder="1" applyAlignment="1" applyProtection="1">
      <alignment vertical="center" wrapText="1"/>
      <protection locked="0"/>
    </xf>
    <xf numFmtId="49" fontId="2" fillId="0" borderId="30" xfId="1" applyNumberFormat="1" applyFont="1" applyFill="1" applyBorder="1" applyAlignment="1" applyProtection="1">
      <alignment horizontal="left" vertical="center" wrapText="1"/>
      <protection locked="0"/>
    </xf>
    <xf numFmtId="1" fontId="2" fillId="0" borderId="30" xfId="1" applyNumberFormat="1" applyFont="1" applyBorder="1" applyAlignment="1">
      <alignment horizontal="left" vertical="center" wrapText="1"/>
    </xf>
    <xf numFmtId="0" fontId="2" fillId="0" borderId="30" xfId="7" applyFont="1" applyFill="1" applyBorder="1" applyAlignment="1">
      <alignment horizontal="left" vertical="center" wrapText="1"/>
    </xf>
    <xf numFmtId="49" fontId="2" fillId="0" borderId="30" xfId="7" applyNumberFormat="1" applyFont="1" applyBorder="1" applyAlignment="1" applyProtection="1">
      <alignment vertical="center" wrapText="1"/>
      <protection locked="0"/>
    </xf>
    <xf numFmtId="0" fontId="2" fillId="0" borderId="30" xfId="7" applyFont="1" applyBorder="1" applyAlignment="1">
      <alignment horizontal="left" vertical="center" wrapText="1"/>
    </xf>
    <xf numFmtId="49" fontId="2" fillId="0" borderId="30" xfId="1" applyNumberFormat="1" applyFont="1" applyFill="1" applyBorder="1" applyAlignment="1">
      <alignment horizontal="left" vertical="center" wrapText="1"/>
    </xf>
    <xf numFmtId="164" fontId="2" fillId="0" borderId="30" xfId="0" applyFont="1" applyBorder="1" applyAlignment="1">
      <alignment vertical="center" wrapText="1"/>
    </xf>
    <xf numFmtId="0" fontId="35" fillId="0" borderId="0" xfId="1" applyFont="1" applyFill="1" applyAlignment="1">
      <alignment vertical="center"/>
    </xf>
    <xf numFmtId="1" fontId="2" fillId="0" borderId="30" xfId="0" applyNumberFormat="1" applyFont="1" applyBorder="1" applyAlignment="1">
      <alignment horizontal="left" vertical="center" wrapText="1"/>
    </xf>
    <xf numFmtId="0" fontId="2" fillId="0" borderId="30" xfId="1" applyFont="1" applyBorder="1" applyAlignment="1">
      <alignment horizontal="left" vertical="center" wrapText="1"/>
    </xf>
    <xf numFmtId="0" fontId="2" fillId="0" borderId="30" xfId="1" applyFont="1" applyBorder="1" applyAlignment="1">
      <alignment horizontal="left" wrapText="1"/>
    </xf>
    <xf numFmtId="1" fontId="10" fillId="0" borderId="0" xfId="1" applyNumberFormat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10" fillId="0" borderId="0" xfId="1" applyAlignment="1">
      <alignment horizontal="left"/>
    </xf>
    <xf numFmtId="165" fontId="10" fillId="0" borderId="0" xfId="1" applyNumberFormat="1"/>
    <xf numFmtId="0" fontId="10" fillId="0" borderId="5" xfId="6" applyBorder="1" applyAlignment="1">
      <alignment horizontal="center"/>
    </xf>
    <xf numFmtId="0" fontId="10" fillId="0" borderId="7" xfId="6" applyBorder="1"/>
    <xf numFmtId="0" fontId="2" fillId="0" borderId="35" xfId="9" applyFont="1" applyBorder="1" applyAlignment="1">
      <alignment horizontal="left"/>
    </xf>
    <xf numFmtId="0" fontId="2" fillId="0" borderId="34" xfId="9" applyFont="1" applyBorder="1" applyAlignment="1">
      <alignment horizontal="left"/>
    </xf>
    <xf numFmtId="0" fontId="27" fillId="0" borderId="39" xfId="9" applyFont="1" applyBorder="1"/>
    <xf numFmtId="0" fontId="27" fillId="0" borderId="0" xfId="1" applyFont="1"/>
    <xf numFmtId="0" fontId="32" fillId="6" borderId="34" xfId="1" applyFont="1" applyFill="1" applyBorder="1" applyAlignment="1">
      <alignment horizontal="center"/>
    </xf>
    <xf numFmtId="0" fontId="10" fillId="0" borderId="0" xfId="8"/>
    <xf numFmtId="0" fontId="35" fillId="0" borderId="0" xfId="1" applyFont="1" applyAlignment="1">
      <alignment vertical="center"/>
    </xf>
    <xf numFmtId="0" fontId="22" fillId="0" borderId="30" xfId="1" applyFont="1" applyFill="1" applyBorder="1" applyAlignment="1">
      <alignment horizontal="left" vertical="center" wrapText="1"/>
    </xf>
    <xf numFmtId="49" fontId="2" fillId="0" borderId="30" xfId="1" applyNumberFormat="1" applyFont="1" applyFill="1" applyBorder="1" applyAlignment="1">
      <alignment horizontal="left" wrapText="1"/>
    </xf>
    <xf numFmtId="0" fontId="2" fillId="0" borderId="30" xfId="1" applyFont="1" applyFill="1" applyBorder="1" applyAlignment="1">
      <alignment horizontal="center" vertical="center" wrapText="1"/>
    </xf>
    <xf numFmtId="0" fontId="10" fillId="0" borderId="0" xfId="1" applyAlignment="1">
      <alignment horizontal="center"/>
    </xf>
    <xf numFmtId="0" fontId="10" fillId="0" borderId="0" xfId="1" applyAlignment="1">
      <alignment wrapText="1"/>
    </xf>
    <xf numFmtId="0" fontId="40" fillId="0" borderId="47" xfId="12" applyFont="1" applyBorder="1"/>
    <xf numFmtId="0" fontId="10" fillId="0" borderId="16" xfId="12" applyBorder="1"/>
    <xf numFmtId="0" fontId="10" fillId="0" borderId="16" xfId="13" applyBorder="1"/>
    <xf numFmtId="0" fontId="10" fillId="0" borderId="48" xfId="12" applyBorder="1"/>
    <xf numFmtId="0" fontId="10" fillId="0" borderId="0" xfId="13"/>
    <xf numFmtId="0" fontId="2" fillId="0" borderId="38" xfId="12" applyFont="1" applyBorder="1"/>
    <xf numFmtId="0" fontId="2" fillId="0" borderId="61" xfId="12" applyFont="1" applyBorder="1"/>
    <xf numFmtId="0" fontId="2" fillId="0" borderId="0" xfId="12" applyFont="1" applyBorder="1"/>
    <xf numFmtId="0" fontId="2" fillId="0" borderId="40" xfId="12" applyFont="1" applyBorder="1"/>
    <xf numFmtId="0" fontId="2" fillId="0" borderId="56" xfId="12" applyFont="1" applyBorder="1"/>
    <xf numFmtId="0" fontId="11" fillId="6" borderId="27" xfId="12" applyFont="1" applyFill="1" applyBorder="1" applyAlignment="1">
      <alignment horizontal="left"/>
    </xf>
    <xf numFmtId="0" fontId="11" fillId="6" borderId="33" xfId="12" applyFont="1" applyFill="1" applyBorder="1" applyAlignment="1">
      <alignment horizontal="center"/>
    </xf>
    <xf numFmtId="0" fontId="11" fillId="0" borderId="28" xfId="12" applyFont="1" applyFill="1" applyBorder="1" applyAlignment="1">
      <alignment horizontal="center"/>
    </xf>
    <xf numFmtId="0" fontId="11" fillId="0" borderId="40" xfId="12" applyFont="1" applyFill="1" applyBorder="1" applyAlignment="1">
      <alignment horizontal="center"/>
    </xf>
    <xf numFmtId="0" fontId="11" fillId="6" borderId="61" xfId="12" applyFont="1" applyFill="1" applyBorder="1" applyAlignment="1">
      <alignment horizontal="center"/>
    </xf>
    <xf numFmtId="0" fontId="11" fillId="6" borderId="40" xfId="12" applyFont="1" applyFill="1" applyBorder="1" applyAlignment="1">
      <alignment horizontal="center"/>
    </xf>
    <xf numFmtId="0" fontId="11" fillId="0" borderId="56" xfId="12" applyFont="1" applyFill="1" applyBorder="1" applyAlignment="1">
      <alignment horizontal="center"/>
    </xf>
    <xf numFmtId="0" fontId="2" fillId="2" borderId="62" xfId="12" applyFont="1" applyFill="1" applyBorder="1"/>
    <xf numFmtId="0" fontId="2" fillId="0" borderId="63" xfId="12" applyFont="1" applyBorder="1" applyAlignment="1">
      <alignment horizontal="center"/>
    </xf>
    <xf numFmtId="0" fontId="2" fillId="0" borderId="63" xfId="12" applyFont="1" applyBorder="1"/>
    <xf numFmtId="0" fontId="2" fillId="0" borderId="64" xfId="12" applyFont="1" applyBorder="1"/>
    <xf numFmtId="0" fontId="2" fillId="0" borderId="64" xfId="12" applyFont="1" applyFill="1" applyBorder="1"/>
    <xf numFmtId="0" fontId="2" fillId="0" borderId="66" xfId="12" applyFont="1" applyFill="1" applyBorder="1" applyAlignment="1">
      <alignment horizontal="center"/>
    </xf>
    <xf numFmtId="0" fontId="21" fillId="2" borderId="11" xfId="12" applyFont="1" applyFill="1" applyBorder="1" applyAlignment="1">
      <alignment horizontal="left"/>
    </xf>
    <xf numFmtId="169" fontId="11" fillId="2" borderId="13" xfId="12" applyNumberFormat="1" applyFont="1" applyFill="1" applyBorder="1" applyAlignment="1">
      <alignment horizontal="center"/>
    </xf>
    <xf numFmtId="0" fontId="20" fillId="6" borderId="13" xfId="12" applyFont="1" applyFill="1" applyBorder="1" applyAlignment="1">
      <alignment horizontal="left"/>
    </xf>
    <xf numFmtId="164" fontId="0" fillId="0" borderId="12" xfId="0" applyBorder="1" applyAlignment="1"/>
    <xf numFmtId="0" fontId="11" fillId="6" borderId="14" xfId="12" applyFont="1" applyFill="1" applyBorder="1" applyAlignment="1">
      <alignment horizontal="center"/>
    </xf>
    <xf numFmtId="0" fontId="2" fillId="0" borderId="4" xfId="12" applyFont="1" applyBorder="1"/>
    <xf numFmtId="0" fontId="2" fillId="0" borderId="6" xfId="12" applyFont="1" applyBorder="1" applyAlignment="1">
      <alignment horizontal="center"/>
    </xf>
    <xf numFmtId="0" fontId="2" fillId="0" borderId="5" xfId="12" applyFont="1" applyBorder="1" applyAlignment="1">
      <alignment horizontal="center"/>
    </xf>
    <xf numFmtId="0" fontId="2" fillId="0" borderId="5" xfId="12" applyFont="1" applyBorder="1" applyAlignment="1">
      <alignment horizontal="left"/>
    </xf>
    <xf numFmtId="0" fontId="2" fillId="0" borderId="7" xfId="12" applyFont="1" applyFill="1" applyBorder="1"/>
    <xf numFmtId="0" fontId="11" fillId="6" borderId="11" xfId="12" applyFont="1" applyFill="1" applyBorder="1" applyAlignment="1">
      <alignment horizontal="left"/>
    </xf>
    <xf numFmtId="169" fontId="38" fillId="6" borderId="13" xfId="12" applyNumberFormat="1" applyFont="1" applyFill="1" applyBorder="1" applyAlignment="1">
      <alignment horizontal="center"/>
    </xf>
    <xf numFmtId="0" fontId="11" fillId="6" borderId="12" xfId="12" applyFont="1" applyFill="1" applyBorder="1" applyAlignment="1">
      <alignment horizontal="center"/>
    </xf>
    <xf numFmtId="0" fontId="2" fillId="0" borderId="0" xfId="13" applyFont="1"/>
    <xf numFmtId="0" fontId="2" fillId="0" borderId="52" xfId="10" applyFont="1" applyBorder="1" applyAlignment="1">
      <alignment horizontal="center"/>
    </xf>
    <xf numFmtId="0" fontId="2" fillId="0" borderId="53" xfId="10" applyFont="1" applyBorder="1" applyAlignment="1">
      <alignment horizontal="center"/>
    </xf>
    <xf numFmtId="0" fontId="2" fillId="0" borderId="54" xfId="10" applyFont="1" applyBorder="1" applyAlignment="1">
      <alignment horizontal="center"/>
    </xf>
    <xf numFmtId="0" fontId="2" fillId="0" borderId="52" xfId="10" applyFont="1" applyFill="1" applyBorder="1" applyAlignment="1">
      <alignment horizontal="center"/>
    </xf>
    <xf numFmtId="0" fontId="2" fillId="0" borderId="53" xfId="10" applyFont="1" applyFill="1" applyBorder="1" applyAlignment="1">
      <alignment horizontal="center"/>
    </xf>
    <xf numFmtId="0" fontId="2" fillId="0" borderId="54" xfId="10" applyFont="1" applyFill="1" applyBorder="1" applyAlignment="1">
      <alignment horizontal="center"/>
    </xf>
    <xf numFmtId="0" fontId="10" fillId="0" borderId="0" xfId="10"/>
    <xf numFmtId="0" fontId="2" fillId="0" borderId="38" xfId="10" applyFont="1" applyBorder="1"/>
    <xf numFmtId="168" fontId="2" fillId="0" borderId="67" xfId="10" applyNumberFormat="1" applyFont="1" applyBorder="1" applyAlignment="1">
      <alignment horizontal="center"/>
    </xf>
    <xf numFmtId="168" fontId="2" fillId="0" borderId="68" xfId="10" applyNumberFormat="1" applyFont="1" applyBorder="1" applyAlignment="1">
      <alignment horizontal="center"/>
    </xf>
    <xf numFmtId="2" fontId="2" fillId="0" borderId="38" xfId="10" applyNumberFormat="1" applyFont="1" applyFill="1" applyBorder="1" applyAlignment="1">
      <alignment horizontal="center"/>
    </xf>
    <xf numFmtId="1" fontId="2" fillId="0" borderId="0" xfId="10" applyNumberFormat="1" applyFont="1" applyBorder="1" applyAlignment="1">
      <alignment horizontal="center"/>
    </xf>
    <xf numFmtId="2" fontId="2" fillId="0" borderId="0" xfId="10" applyNumberFormat="1" applyFont="1" applyBorder="1" applyAlignment="1">
      <alignment horizontal="center"/>
    </xf>
    <xf numFmtId="1" fontId="2" fillId="0" borderId="56" xfId="10" applyNumberFormat="1" applyFont="1" applyBorder="1" applyAlignment="1">
      <alignment horizontal="center"/>
    </xf>
    <xf numFmtId="0" fontId="2" fillId="0" borderId="22" xfId="10" applyFont="1" applyBorder="1"/>
    <xf numFmtId="168" fontId="2" fillId="0" borderId="28" xfId="10" applyNumberFormat="1" applyFont="1" applyBorder="1" applyAlignment="1">
      <alignment horizontal="center"/>
    </xf>
    <xf numFmtId="168" fontId="2" fillId="0" borderId="25" xfId="10" applyNumberFormat="1" applyFont="1" applyBorder="1" applyAlignment="1">
      <alignment horizontal="center"/>
    </xf>
    <xf numFmtId="168" fontId="2" fillId="0" borderId="29" xfId="10" applyNumberFormat="1" applyFont="1" applyBorder="1" applyAlignment="1">
      <alignment horizontal="center"/>
    </xf>
    <xf numFmtId="2" fontId="2" fillId="0" borderId="22" xfId="10" applyNumberFormat="1" applyFont="1" applyFill="1" applyBorder="1" applyAlignment="1">
      <alignment horizontal="center"/>
    </xf>
    <xf numFmtId="1" fontId="2" fillId="0" borderId="25" xfId="10" applyNumberFormat="1" applyFont="1" applyBorder="1" applyAlignment="1">
      <alignment horizontal="center"/>
    </xf>
    <xf numFmtId="2" fontId="2" fillId="0" borderId="25" xfId="10" applyNumberFormat="1" applyFont="1" applyBorder="1" applyAlignment="1">
      <alignment horizontal="center"/>
    </xf>
    <xf numFmtId="1" fontId="2" fillId="0" borderId="26" xfId="10" applyNumberFormat="1" applyFont="1" applyBorder="1" applyAlignment="1">
      <alignment horizontal="center"/>
    </xf>
    <xf numFmtId="0" fontId="2" fillId="0" borderId="27" xfId="10" applyFont="1" applyBorder="1"/>
    <xf numFmtId="2" fontId="2" fillId="0" borderId="27" xfId="10" applyNumberFormat="1" applyFont="1" applyFill="1" applyBorder="1" applyAlignment="1">
      <alignment horizontal="center"/>
    </xf>
    <xf numFmtId="1" fontId="2" fillId="0" borderId="28" xfId="10" applyNumberFormat="1" applyFont="1" applyBorder="1" applyAlignment="1">
      <alignment horizontal="center"/>
    </xf>
    <xf numFmtId="2" fontId="2" fillId="0" borderId="28" xfId="10" applyNumberFormat="1" applyFont="1" applyBorder="1" applyAlignment="1">
      <alignment horizontal="center"/>
    </xf>
    <xf numFmtId="1" fontId="2" fillId="0" borderId="29" xfId="10" applyNumberFormat="1" applyFont="1" applyBorder="1" applyAlignment="1">
      <alignment horizontal="center"/>
    </xf>
    <xf numFmtId="0" fontId="2" fillId="6" borderId="69" xfId="10" applyFont="1" applyFill="1" applyBorder="1" applyAlignment="1">
      <alignment horizontal="right"/>
    </xf>
    <xf numFmtId="0" fontId="2" fillId="0" borderId="12" xfId="10" applyFont="1" applyBorder="1" applyAlignment="1">
      <alignment horizontal="left"/>
    </xf>
    <xf numFmtId="0" fontId="2" fillId="0" borderId="12" xfId="10" applyFont="1" applyBorder="1" applyAlignment="1">
      <alignment horizontal="right"/>
    </xf>
    <xf numFmtId="168" fontId="11" fillId="2" borderId="14" xfId="10" applyNumberFormat="1" applyFont="1" applyFill="1" applyBorder="1" applyAlignment="1">
      <alignment horizontal="center"/>
    </xf>
    <xf numFmtId="2" fontId="11" fillId="2" borderId="11" xfId="10" applyNumberFormat="1" applyFont="1" applyFill="1" applyBorder="1" applyAlignment="1">
      <alignment horizontal="center"/>
    </xf>
    <xf numFmtId="1" fontId="11" fillId="2" borderId="12" xfId="10" applyNumberFormat="1" applyFont="1" applyFill="1" applyBorder="1" applyAlignment="1">
      <alignment horizontal="center"/>
    </xf>
    <xf numFmtId="2" fontId="11" fillId="2" borderId="12" xfId="10" applyNumberFormat="1" applyFont="1" applyFill="1" applyBorder="1" applyAlignment="1">
      <alignment horizontal="center"/>
    </xf>
    <xf numFmtId="1" fontId="11" fillId="2" borderId="14" xfId="10" applyNumberFormat="1" applyFont="1" applyFill="1" applyBorder="1" applyAlignment="1">
      <alignment horizontal="center"/>
    </xf>
    <xf numFmtId="0" fontId="11" fillId="0" borderId="70" xfId="12" applyFont="1" applyFill="1" applyBorder="1" applyAlignment="1">
      <alignment vertical="center" wrapText="1"/>
    </xf>
    <xf numFmtId="0" fontId="2" fillId="0" borderId="71" xfId="12" applyFont="1" applyBorder="1" applyAlignment="1">
      <alignment horizontal="center" vertical="center" wrapText="1"/>
    </xf>
    <xf numFmtId="0" fontId="2" fillId="0" borderId="72" xfId="12" applyFont="1" applyBorder="1" applyAlignment="1">
      <alignment horizontal="center" vertical="center" wrapText="1"/>
    </xf>
    <xf numFmtId="0" fontId="2" fillId="0" borderId="73" xfId="12" applyFont="1" applyBorder="1" applyAlignment="1">
      <alignment horizontal="center" vertical="center" wrapText="1"/>
    </xf>
    <xf numFmtId="0" fontId="2" fillId="0" borderId="74" xfId="12" applyFont="1" applyBorder="1" applyAlignment="1">
      <alignment horizontal="center" vertical="center" wrapText="1"/>
    </xf>
    <xf numFmtId="0" fontId="2" fillId="8" borderId="60" xfId="12" applyFont="1" applyFill="1" applyBorder="1" applyAlignment="1">
      <alignment horizontal="right"/>
    </xf>
    <xf numFmtId="49" fontId="22" fillId="0" borderId="30" xfId="12" applyNumberFormat="1" applyFont="1" applyBorder="1" applyAlignment="1">
      <alignment horizontal="left"/>
    </xf>
    <xf numFmtId="168" fontId="2" fillId="0" borderId="30" xfId="12" applyNumberFormat="1" applyFont="1" applyBorder="1" applyAlignment="1">
      <alignment horizontal="center"/>
    </xf>
    <xf numFmtId="1" fontId="2" fillId="0" borderId="30" xfId="12" applyNumberFormat="1" applyFont="1" applyBorder="1" applyAlignment="1">
      <alignment horizontal="center"/>
    </xf>
    <xf numFmtId="168" fontId="2" fillId="0" borderId="23" xfId="12" applyNumberFormat="1" applyFont="1" applyBorder="1" applyAlignment="1">
      <alignment horizontal="center"/>
    </xf>
    <xf numFmtId="1" fontId="2" fillId="0" borderId="75" xfId="12" applyNumberFormat="1" applyFont="1" applyBorder="1" applyAlignment="1">
      <alignment horizontal="center"/>
    </xf>
    <xf numFmtId="0" fontId="2" fillId="0" borderId="60" xfId="12" applyFont="1" applyFill="1" applyBorder="1"/>
    <xf numFmtId="0" fontId="2" fillId="0" borderId="60" xfId="12" applyFont="1" applyBorder="1"/>
    <xf numFmtId="49" fontId="22" fillId="0" borderId="31" xfId="12" applyNumberFormat="1" applyFont="1" applyBorder="1" applyAlignment="1">
      <alignment horizontal="left"/>
    </xf>
    <xf numFmtId="0" fontId="2" fillId="0" borderId="60" xfId="0" applyNumberFormat="1" applyFont="1" applyBorder="1"/>
    <xf numFmtId="49" fontId="22" fillId="0" borderId="23" xfId="0" applyNumberFormat="1" applyFont="1" applyBorder="1" applyAlignment="1">
      <alignment horizontal="left"/>
    </xf>
    <xf numFmtId="168" fontId="2" fillId="0" borderId="23" xfId="0" applyNumberFormat="1" applyFont="1" applyBorder="1" applyAlignment="1">
      <alignment horizontal="center"/>
    </xf>
    <xf numFmtId="1" fontId="2" fillId="0" borderId="26" xfId="0" applyNumberFormat="1" applyFont="1" applyBorder="1" applyAlignment="1">
      <alignment horizontal="center"/>
    </xf>
    <xf numFmtId="168" fontId="22" fillId="0" borderId="31" xfId="12" applyNumberFormat="1" applyFont="1" applyBorder="1" applyAlignment="1">
      <alignment horizontal="left"/>
    </xf>
    <xf numFmtId="168" fontId="2" fillId="0" borderId="31" xfId="12" applyNumberFormat="1" applyFont="1" applyBorder="1" applyAlignment="1">
      <alignment horizontal="center"/>
    </xf>
    <xf numFmtId="1" fontId="2" fillId="0" borderId="31" xfId="12" applyNumberFormat="1" applyFont="1" applyBorder="1" applyAlignment="1">
      <alignment horizontal="center"/>
    </xf>
    <xf numFmtId="168" fontId="2" fillId="0" borderId="32" xfId="12" applyNumberFormat="1" applyFont="1" applyBorder="1" applyAlignment="1">
      <alignment horizontal="center"/>
    </xf>
    <xf numFmtId="1" fontId="2" fillId="0" borderId="76" xfId="12" applyNumberFormat="1" applyFont="1" applyBorder="1" applyAlignment="1">
      <alignment horizontal="center"/>
    </xf>
    <xf numFmtId="168" fontId="22" fillId="0" borderId="30" xfId="12" applyNumberFormat="1" applyFont="1" applyBorder="1" applyAlignment="1">
      <alignment horizontal="left"/>
    </xf>
    <xf numFmtId="168" fontId="2" fillId="0" borderId="23" xfId="11" applyNumberFormat="1" applyFont="1" applyBorder="1" applyAlignment="1">
      <alignment horizontal="center"/>
    </xf>
    <xf numFmtId="2" fontId="2" fillId="0" borderId="30" xfId="11" applyNumberFormat="1" applyFont="1" applyBorder="1" applyAlignment="1">
      <alignment horizontal="center"/>
    </xf>
    <xf numFmtId="49" fontId="22" fillId="0" borderId="31" xfId="12" applyNumberFormat="1" applyFont="1" applyFill="1" applyBorder="1" applyAlignment="1">
      <alignment horizontal="left"/>
    </xf>
    <xf numFmtId="0" fontId="11" fillId="0" borderId="55" xfId="12" applyFont="1" applyBorder="1" applyAlignment="1">
      <alignment horizontal="right"/>
    </xf>
    <xf numFmtId="49" fontId="38" fillId="2" borderId="41" xfId="12" applyNumberFormat="1" applyFont="1" applyFill="1" applyBorder="1" applyAlignment="1">
      <alignment horizontal="left"/>
    </xf>
    <xf numFmtId="2" fontId="38" fillId="2" borderId="41" xfId="12" applyNumberFormat="1" applyFont="1" applyFill="1" applyBorder="1" applyAlignment="1">
      <alignment horizontal="left"/>
    </xf>
    <xf numFmtId="168" fontId="11" fillId="2" borderId="41" xfId="12" applyNumberFormat="1" applyFont="1" applyFill="1" applyBorder="1" applyAlignment="1">
      <alignment horizontal="center"/>
    </xf>
    <xf numFmtId="2" fontId="11" fillId="2" borderId="41" xfId="12" applyNumberFormat="1" applyFont="1" applyFill="1" applyBorder="1" applyAlignment="1">
      <alignment horizontal="center"/>
    </xf>
    <xf numFmtId="1" fontId="11" fillId="2" borderId="41" xfId="12" applyNumberFormat="1" applyFont="1" applyFill="1" applyBorder="1" applyAlignment="1">
      <alignment horizontal="center"/>
    </xf>
    <xf numFmtId="2" fontId="11" fillId="2" borderId="77" xfId="12" applyNumberFormat="1" applyFont="1" applyFill="1" applyBorder="1" applyAlignment="1">
      <alignment horizontal="center"/>
    </xf>
    <xf numFmtId="1" fontId="11" fillId="2" borderId="57" xfId="12" applyNumberFormat="1" applyFont="1" applyFill="1" applyBorder="1" applyAlignment="1">
      <alignment horizontal="center"/>
    </xf>
    <xf numFmtId="0" fontId="2" fillId="0" borderId="60" xfId="12" applyFont="1" applyFill="1" applyBorder="1" applyAlignment="1">
      <alignment horizontal="left"/>
    </xf>
    <xf numFmtId="0" fontId="2" fillId="0" borderId="60" xfId="12" applyFont="1" applyFill="1" applyBorder="1" applyAlignment="1">
      <alignment horizontal="right"/>
    </xf>
    <xf numFmtId="0" fontId="11" fillId="8" borderId="9" xfId="12" applyFont="1" applyFill="1" applyBorder="1" applyAlignment="1">
      <alignment horizontal="right"/>
    </xf>
    <xf numFmtId="49" fontId="38" fillId="8" borderId="18" xfId="12" applyNumberFormat="1" applyFont="1" applyFill="1" applyBorder="1" applyAlignment="1">
      <alignment horizontal="center"/>
    </xf>
    <xf numFmtId="2" fontId="38" fillId="8" borderId="18" xfId="12" applyNumberFormat="1" applyFont="1" applyFill="1" applyBorder="1" applyAlignment="1">
      <alignment horizontal="left"/>
    </xf>
    <xf numFmtId="168" fontId="11" fillId="8" borderId="18" xfId="12" applyNumberFormat="1" applyFont="1" applyFill="1" applyBorder="1" applyAlignment="1">
      <alignment horizontal="center"/>
    </xf>
    <xf numFmtId="2" fontId="11" fillId="8" borderId="18" xfId="12" applyNumberFormat="1" applyFont="1" applyFill="1" applyBorder="1" applyAlignment="1">
      <alignment horizontal="center"/>
    </xf>
    <xf numFmtId="1" fontId="11" fillId="8" borderId="18" xfId="12" applyNumberFormat="1" applyFont="1" applyFill="1" applyBorder="1" applyAlignment="1">
      <alignment horizontal="center"/>
    </xf>
    <xf numFmtId="2" fontId="11" fillId="8" borderId="10" xfId="12" applyNumberFormat="1" applyFont="1" applyFill="1" applyBorder="1" applyAlignment="1">
      <alignment horizontal="center"/>
    </xf>
    <xf numFmtId="1" fontId="11" fillId="8" borderId="49" xfId="12" applyNumberFormat="1" applyFont="1" applyFill="1" applyBorder="1" applyAlignment="1">
      <alignment horizontal="center"/>
    </xf>
    <xf numFmtId="0" fontId="10" fillId="0" borderId="0" xfId="10" applyFont="1"/>
    <xf numFmtId="164" fontId="41" fillId="0" borderId="6" xfId="0" applyNumberFormat="1" applyFont="1" applyBorder="1" applyAlignment="1" applyProtection="1">
      <alignment horizontal="left" vertical="top"/>
    </xf>
    <xf numFmtId="164" fontId="41" fillId="0" borderId="4" xfId="0" applyNumberFormat="1" applyFont="1" applyBorder="1" applyAlignment="1" applyProtection="1">
      <alignment horizontal="left" vertical="top"/>
    </xf>
    <xf numFmtId="165" fontId="41" fillId="0" borderId="4" xfId="0" applyNumberFormat="1" applyFont="1" applyBorder="1" applyAlignment="1" applyProtection="1">
      <alignment horizontal="left" vertical="top"/>
    </xf>
    <xf numFmtId="164" fontId="41" fillId="0" borderId="1" xfId="0" quotePrefix="1" applyNumberFormat="1" applyFont="1" applyBorder="1" applyAlignment="1" applyProtection="1">
      <alignment horizontal="left" vertical="top"/>
    </xf>
    <xf numFmtId="164" fontId="42" fillId="0" borderId="7" xfId="0" applyFont="1" applyBorder="1" applyAlignment="1">
      <alignment horizontal="left" vertical="top"/>
    </xf>
    <xf numFmtId="164" fontId="41" fillId="0" borderId="5" xfId="0" applyNumberFormat="1" applyFont="1" applyBorder="1" applyAlignment="1" applyProtection="1">
      <alignment horizontal="left" vertical="top"/>
    </xf>
    <xf numFmtId="164" fontId="41" fillId="0" borderId="7" xfId="0" applyNumberFormat="1" applyFont="1" applyBorder="1" applyAlignment="1" applyProtection="1">
      <alignment horizontal="left" vertical="top"/>
    </xf>
    <xf numFmtId="165" fontId="41" fillId="0" borderId="7" xfId="0" applyNumberFormat="1" applyFont="1" applyBorder="1" applyAlignment="1" applyProtection="1">
      <alignment horizontal="left" vertical="top"/>
    </xf>
    <xf numFmtId="167" fontId="41" fillId="0" borderId="4" xfId="0" quotePrefix="1" applyNumberFormat="1" applyFont="1" applyBorder="1" applyAlignment="1" applyProtection="1">
      <alignment horizontal="left" vertical="top"/>
    </xf>
    <xf numFmtId="164" fontId="43" fillId="0" borderId="3" xfId="0" applyNumberFormat="1" applyFont="1" applyBorder="1" applyAlignment="1" applyProtection="1">
      <alignment horizontal="left" vertical="top"/>
    </xf>
    <xf numFmtId="164" fontId="44" fillId="0" borderId="0" xfId="0" applyFont="1" applyAlignment="1">
      <alignment horizontal="left" vertical="top"/>
    </xf>
    <xf numFmtId="0" fontId="11" fillId="0" borderId="41" xfId="1" applyFont="1" applyBorder="1" applyAlignment="1">
      <alignment horizontal="left" vertical="top" wrapText="1"/>
    </xf>
    <xf numFmtId="164" fontId="30" fillId="6" borderId="45" xfId="0" applyFont="1" applyFill="1" applyBorder="1" applyAlignment="1">
      <alignment horizontal="center"/>
    </xf>
    <xf numFmtId="164" fontId="32" fillId="0" borderId="0" xfId="0" applyFont="1" applyBorder="1" applyAlignment="1">
      <alignment horizontal="center" vertical="center"/>
    </xf>
    <xf numFmtId="14" fontId="2" fillId="0" borderId="38" xfId="0" applyNumberFormat="1" applyFont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0" fontId="21" fillId="0" borderId="55" xfId="1" applyFont="1" applyBorder="1" applyAlignment="1">
      <alignment horizontal="left" vertical="top" wrapText="1"/>
    </xf>
    <xf numFmtId="0" fontId="21" fillId="0" borderId="41" xfId="1" applyFont="1" applyBorder="1" applyAlignment="1">
      <alignment horizontal="left" vertical="top" wrapText="1"/>
    </xf>
    <xf numFmtId="164" fontId="5" fillId="0" borderId="8" xfId="0" applyNumberFormat="1" applyFont="1" applyFill="1" applyBorder="1" applyAlignment="1" applyProtection="1">
      <alignment horizontal="center"/>
      <protection locked="0"/>
    </xf>
    <xf numFmtId="164" fontId="5" fillId="0" borderId="8" xfId="0" applyNumberFormat="1" applyFont="1" applyBorder="1" applyAlignment="1" applyProtection="1">
      <alignment horizontal="center"/>
    </xf>
    <xf numFmtId="1" fontId="1" fillId="0" borderId="5" xfId="0" applyNumberFormat="1" applyFont="1" applyFill="1" applyBorder="1" applyProtection="1"/>
    <xf numFmtId="164" fontId="1" fillId="0" borderId="15" xfId="0" applyFont="1" applyFill="1" applyBorder="1" applyAlignment="1">
      <alignment horizontal="center"/>
    </xf>
    <xf numFmtId="1" fontId="8" fillId="0" borderId="13" xfId="0" applyNumberFormat="1" applyFont="1" applyBorder="1" applyAlignment="1" applyProtection="1">
      <alignment horizontal="center"/>
      <protection locked="0"/>
    </xf>
    <xf numFmtId="164" fontId="1" fillId="0" borderId="4" xfId="0" quotePrefix="1" applyNumberFormat="1" applyFont="1" applyBorder="1" applyAlignment="1" applyProtection="1">
      <alignment horizontal="center"/>
    </xf>
    <xf numFmtId="164" fontId="5" fillId="0" borderId="11" xfId="0" applyNumberFormat="1" applyFont="1" applyFill="1" applyBorder="1" applyAlignment="1" applyProtection="1">
      <alignment horizontal="center"/>
    </xf>
    <xf numFmtId="164" fontId="1" fillId="0" borderId="4" xfId="0" applyNumberFormat="1" applyFont="1" applyBorder="1" applyAlignment="1" applyProtection="1">
      <alignment horizontal="center"/>
    </xf>
    <xf numFmtId="164" fontId="1" fillId="0" borderId="7" xfId="0" applyNumberFormat="1" applyFont="1" applyBorder="1" applyAlignment="1" applyProtection="1">
      <alignment horizontal="center"/>
    </xf>
    <xf numFmtId="164" fontId="5" fillId="0" borderId="14" xfId="0" applyNumberFormat="1" applyFont="1" applyFill="1" applyBorder="1" applyAlignment="1" applyProtection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1" fillId="0" borderId="0" xfId="1" applyFont="1" applyAlignment="1">
      <alignment horizontal="left" vertical="top"/>
    </xf>
    <xf numFmtId="0" fontId="10" fillId="0" borderId="34" xfId="1" applyBorder="1"/>
    <xf numFmtId="14" fontId="2" fillId="0" borderId="39" xfId="0" applyNumberFormat="1" applyFont="1" applyBorder="1"/>
    <xf numFmtId="0" fontId="2" fillId="0" borderId="0" xfId="0" applyNumberFormat="1" applyFont="1" applyBorder="1" applyAlignment="1">
      <alignment horizontal="right"/>
    </xf>
    <xf numFmtId="0" fontId="10" fillId="0" borderId="0" xfId="1" applyBorder="1"/>
    <xf numFmtId="14" fontId="2" fillId="0" borderId="56" xfId="0" applyNumberFormat="1" applyFont="1" applyBorder="1" applyAlignment="1">
      <alignment horizontal="right"/>
    </xf>
    <xf numFmtId="0" fontId="34" fillId="0" borderId="0" xfId="1" applyFont="1" applyBorder="1"/>
    <xf numFmtId="1" fontId="21" fillId="0" borderId="69" xfId="1" applyNumberFormat="1" applyFont="1" applyFill="1" applyBorder="1" applyAlignment="1">
      <alignment horizontal="left" vertical="top"/>
    </xf>
    <xf numFmtId="1" fontId="21" fillId="0" borderId="78" xfId="1" applyNumberFormat="1" applyFont="1" applyFill="1" applyBorder="1" applyAlignment="1">
      <alignment horizontal="left" vertical="top"/>
    </xf>
    <xf numFmtId="0" fontId="21" fillId="0" borderId="78" xfId="1" applyFont="1" applyFill="1" applyBorder="1" applyAlignment="1">
      <alignment horizontal="left" vertical="top"/>
    </xf>
    <xf numFmtId="0" fontId="21" fillId="0" borderId="78" xfId="1" applyFont="1" applyBorder="1" applyAlignment="1">
      <alignment horizontal="left" vertical="top"/>
    </xf>
    <xf numFmtId="0" fontId="21" fillId="3" borderId="78" xfId="1" applyFont="1" applyFill="1" applyBorder="1" applyAlignment="1">
      <alignment horizontal="left" vertical="top"/>
    </xf>
    <xf numFmtId="0" fontId="21" fillId="0" borderId="78" xfId="1" applyFont="1" applyBorder="1" applyAlignment="1">
      <alignment horizontal="left" vertical="top" wrapText="1"/>
    </xf>
    <xf numFmtId="165" fontId="21" fillId="0" borderId="78" xfId="1" applyNumberFormat="1" applyFont="1" applyBorder="1" applyAlignment="1">
      <alignment horizontal="left" vertical="top"/>
    </xf>
    <xf numFmtId="0" fontId="21" fillId="0" borderId="80" xfId="1" applyFont="1" applyBorder="1" applyAlignment="1">
      <alignment horizontal="left" vertical="top"/>
    </xf>
    <xf numFmtId="0" fontId="2" fillId="0" borderId="31" xfId="1" applyFont="1" applyFill="1" applyBorder="1" applyAlignment="1">
      <alignment horizontal="left" vertical="center" wrapText="1"/>
    </xf>
    <xf numFmtId="167" fontId="45" fillId="2" borderId="10" xfId="0" applyNumberFormat="1" applyFont="1" applyFill="1" applyBorder="1" applyAlignment="1" applyProtection="1">
      <alignment horizontal="center"/>
      <protection locked="0"/>
    </xf>
    <xf numFmtId="164" fontId="45" fillId="2" borderId="12" xfId="0" applyNumberFormat="1" applyFont="1" applyFill="1" applyBorder="1" applyAlignment="1" applyProtection="1">
      <alignment horizontal="center"/>
      <protection locked="0"/>
    </xf>
    <xf numFmtId="0" fontId="40" fillId="0" borderId="4" xfId="12" applyFont="1" applyBorder="1"/>
    <xf numFmtId="0" fontId="10" fillId="0" borderId="5" xfId="12" applyBorder="1"/>
    <xf numFmtId="0" fontId="40" fillId="0" borderId="5" xfId="12" applyFont="1" applyBorder="1"/>
    <xf numFmtId="0" fontId="46" fillId="0" borderId="5" xfId="12" applyFont="1" applyBorder="1"/>
    <xf numFmtId="0" fontId="10" fillId="0" borderId="7" xfId="12" applyBorder="1"/>
    <xf numFmtId="0" fontId="10" fillId="0" borderId="38" xfId="13" applyBorder="1"/>
    <xf numFmtId="0" fontId="10" fillId="0" borderId="0" xfId="12" applyBorder="1"/>
    <xf numFmtId="0" fontId="10" fillId="0" borderId="0" xfId="12" applyFont="1" applyBorder="1"/>
    <xf numFmtId="0" fontId="40" fillId="0" borderId="0" xfId="12" applyFont="1" applyBorder="1"/>
    <xf numFmtId="0" fontId="10" fillId="0" borderId="0" xfId="13" applyBorder="1"/>
    <xf numFmtId="0" fontId="10" fillId="0" borderId="56" xfId="12" applyBorder="1"/>
    <xf numFmtId="0" fontId="10" fillId="0" borderId="62" xfId="12" applyFont="1" applyBorder="1"/>
    <xf numFmtId="0" fontId="10" fillId="0" borderId="64" xfId="12" applyFont="1" applyBorder="1"/>
    <xf numFmtId="0" fontId="10" fillId="0" borderId="63" xfId="12" applyFont="1" applyBorder="1"/>
    <xf numFmtId="0" fontId="10" fillId="0" borderId="65" xfId="12" applyFont="1" applyBorder="1"/>
    <xf numFmtId="0" fontId="10" fillId="0" borderId="64" xfId="12" applyBorder="1"/>
    <xf numFmtId="0" fontId="10" fillId="0" borderId="44" xfId="12" applyFont="1" applyBorder="1" applyAlignment="1">
      <alignment horizontal="center"/>
    </xf>
    <xf numFmtId="0" fontId="10" fillId="0" borderId="66" xfId="12" applyFont="1" applyBorder="1" applyAlignment="1">
      <alignment horizontal="center"/>
    </xf>
    <xf numFmtId="0" fontId="47" fillId="2" borderId="38" xfId="12" applyFont="1" applyFill="1" applyBorder="1" applyAlignment="1">
      <alignment horizontal="left"/>
    </xf>
    <xf numFmtId="0" fontId="47" fillId="2" borderId="0" xfId="12" applyFont="1" applyFill="1" applyBorder="1" applyAlignment="1">
      <alignment horizontal="center"/>
    </xf>
    <xf numFmtId="0" fontId="47" fillId="0" borderId="0" xfId="12" applyFont="1" applyFill="1" applyBorder="1" applyAlignment="1">
      <alignment horizontal="center"/>
    </xf>
    <xf numFmtId="0" fontId="47" fillId="2" borderId="61" xfId="12" applyFont="1" applyFill="1" applyBorder="1" applyAlignment="1">
      <alignment horizontal="left"/>
    </xf>
    <xf numFmtId="0" fontId="47" fillId="0" borderId="40" xfId="12" applyFont="1" applyBorder="1" applyAlignment="1">
      <alignment horizontal="center"/>
    </xf>
    <xf numFmtId="0" fontId="47" fillId="0" borderId="0" xfId="12" applyFont="1" applyBorder="1" applyAlignment="1">
      <alignment horizontal="center"/>
    </xf>
    <xf numFmtId="0" fontId="47" fillId="2" borderId="61" xfId="12" applyFont="1" applyFill="1" applyBorder="1" applyAlignment="1">
      <alignment horizontal="center"/>
    </xf>
    <xf numFmtId="49" fontId="30" fillId="2" borderId="13" xfId="12" applyNumberFormat="1" applyFont="1" applyFill="1" applyBorder="1" applyAlignment="1">
      <alignment horizontal="left"/>
    </xf>
    <xf numFmtId="164" fontId="0" fillId="2" borderId="10" xfId="0" applyFill="1" applyBorder="1" applyAlignment="1"/>
    <xf numFmtId="0" fontId="47" fillId="2" borderId="45" xfId="12" applyFont="1" applyFill="1" applyBorder="1" applyAlignment="1">
      <alignment horizontal="center"/>
    </xf>
    <xf numFmtId="0" fontId="47" fillId="2" borderId="56" xfId="12" applyFont="1" applyFill="1" applyBorder="1" applyAlignment="1">
      <alignment horizontal="center"/>
    </xf>
    <xf numFmtId="0" fontId="10" fillId="0" borderId="2" xfId="13" applyBorder="1"/>
    <xf numFmtId="0" fontId="29" fillId="0" borderId="3" xfId="12" applyFont="1" applyBorder="1"/>
    <xf numFmtId="0" fontId="29" fillId="0" borderId="5" xfId="12" applyFont="1" applyBorder="1"/>
    <xf numFmtId="0" fontId="29" fillId="0" borderId="6" xfId="12" applyFont="1" applyBorder="1"/>
    <xf numFmtId="0" fontId="29" fillId="0" borderId="4" xfId="12" applyFont="1" applyBorder="1"/>
    <xf numFmtId="0" fontId="10" fillId="0" borderId="7" xfId="13" applyBorder="1"/>
    <xf numFmtId="0" fontId="29" fillId="0" borderId="5" xfId="12" applyFont="1" applyBorder="1" applyAlignment="1">
      <alignment horizontal="center"/>
    </xf>
    <xf numFmtId="0" fontId="29" fillId="0" borderId="5" xfId="12" applyFont="1" applyBorder="1" applyAlignment="1">
      <alignment horizontal="left"/>
    </xf>
    <xf numFmtId="0" fontId="29" fillId="0" borderId="7" xfId="12" applyFont="1" applyBorder="1"/>
    <xf numFmtId="0" fontId="48" fillId="0" borderId="81" xfId="13" applyFont="1" applyBorder="1" applyAlignment="1">
      <alignment horizontal="center"/>
    </xf>
    <xf numFmtId="0" fontId="1" fillId="0" borderId="40" xfId="12" applyFont="1" applyBorder="1" applyAlignment="1">
      <alignment horizontal="center"/>
    </xf>
    <xf numFmtId="0" fontId="1" fillId="0" borderId="61" xfId="12" applyFont="1" applyBorder="1"/>
    <xf numFmtId="0" fontId="1" fillId="0" borderId="0" xfId="12" applyFont="1" applyBorder="1"/>
    <xf numFmtId="0" fontId="1" fillId="0" borderId="27" xfId="12" applyFont="1" applyBorder="1" applyAlignment="1">
      <alignment horizontal="center"/>
    </xf>
    <xf numFmtId="0" fontId="11" fillId="0" borderId="28" xfId="12" applyFont="1" applyBorder="1"/>
    <xf numFmtId="0" fontId="1" fillId="0" borderId="28" xfId="12" applyFont="1" applyBorder="1" applyAlignment="1">
      <alignment horizontal="center"/>
    </xf>
    <xf numFmtId="0" fontId="11" fillId="0" borderId="29" xfId="12" applyFont="1" applyBorder="1"/>
    <xf numFmtId="0" fontId="1" fillId="0" borderId="28" xfId="12" applyFont="1" applyBorder="1" applyAlignment="1">
      <alignment horizontal="left"/>
    </xf>
    <xf numFmtId="0" fontId="1" fillId="0" borderId="29" xfId="12" applyFont="1" applyBorder="1"/>
    <xf numFmtId="0" fontId="10" fillId="0" borderId="55" xfId="13" applyBorder="1" applyAlignment="1">
      <alignment horizontal="center"/>
    </xf>
    <xf numFmtId="0" fontId="22" fillId="0" borderId="77" xfId="12" applyFont="1" applyBorder="1"/>
    <xf numFmtId="0" fontId="22" fillId="0" borderId="53" xfId="12" applyFont="1" applyBorder="1" applyAlignment="1">
      <alignment horizontal="center" vertical="center"/>
    </xf>
    <xf numFmtId="0" fontId="22" fillId="0" borderId="53" xfId="12" applyFont="1" applyBorder="1" applyAlignment="1">
      <alignment vertical="center"/>
    </xf>
    <xf numFmtId="0" fontId="22" fillId="0" borderId="82" xfId="12" applyFont="1" applyBorder="1"/>
    <xf numFmtId="0" fontId="22" fillId="0" borderId="53" xfId="12" applyFont="1" applyBorder="1"/>
    <xf numFmtId="0" fontId="22" fillId="0" borderId="52" xfId="12" applyFont="1" applyBorder="1" applyAlignment="1">
      <alignment horizontal="center" vertical="center"/>
    </xf>
    <xf numFmtId="0" fontId="22" fillId="0" borderId="53" xfId="12" applyFont="1" applyBorder="1" applyAlignment="1">
      <alignment horizontal="center" vertical="top" wrapText="1"/>
    </xf>
    <xf numFmtId="0" fontId="22" fillId="0" borderId="79" xfId="12" applyFont="1" applyBorder="1" applyAlignment="1">
      <alignment horizontal="center" vertical="center"/>
    </xf>
    <xf numFmtId="0" fontId="22" fillId="0" borderId="54" xfId="12" applyFont="1" applyBorder="1" applyAlignment="1">
      <alignment horizontal="center" vertical="center"/>
    </xf>
    <xf numFmtId="0" fontId="48" fillId="0" borderId="0" xfId="13" applyFont="1"/>
    <xf numFmtId="0" fontId="10" fillId="0" borderId="60" xfId="13" applyBorder="1" applyAlignment="1">
      <alignment horizontal="center"/>
    </xf>
    <xf numFmtId="169" fontId="10" fillId="0" borderId="32" xfId="12" applyNumberFormat="1" applyFont="1" applyFill="1" applyBorder="1" applyAlignment="1">
      <alignment horizontal="center"/>
    </xf>
    <xf numFmtId="0" fontId="20" fillId="0" borderId="31" xfId="12" applyFont="1" applyBorder="1" applyAlignment="1">
      <alignment horizontal="center"/>
    </xf>
    <xf numFmtId="0" fontId="1" fillId="0" borderId="28" xfId="12" applyFont="1" applyBorder="1"/>
    <xf numFmtId="0" fontId="21" fillId="0" borderId="28" xfId="12" applyFont="1" applyBorder="1"/>
    <xf numFmtId="0" fontId="20" fillId="0" borderId="28" xfId="12" applyFont="1" applyBorder="1"/>
    <xf numFmtId="168" fontId="20" fillId="0" borderId="31" xfId="12" applyNumberFormat="1" applyFont="1" applyBorder="1" applyAlignment="1">
      <alignment horizontal="center"/>
    </xf>
    <xf numFmtId="1" fontId="20" fillId="0" borderId="31" xfId="12" applyNumberFormat="1" applyFont="1" applyBorder="1" applyAlignment="1">
      <alignment horizontal="center"/>
    </xf>
    <xf numFmtId="168" fontId="20" fillId="0" borderId="32" xfId="12" applyNumberFormat="1" applyFont="1" applyBorder="1" applyAlignment="1">
      <alignment horizontal="center"/>
    </xf>
    <xf numFmtId="1" fontId="20" fillId="0" borderId="76" xfId="12" applyNumberFormat="1" applyFont="1" applyBorder="1" applyAlignment="1">
      <alignment horizontal="center"/>
    </xf>
    <xf numFmtId="2" fontId="20" fillId="0" borderId="32" xfId="12" applyNumberFormat="1" applyFont="1" applyBorder="1" applyAlignment="1">
      <alignment horizontal="center"/>
    </xf>
    <xf numFmtId="0" fontId="10" fillId="0" borderId="46" xfId="13" applyBorder="1" applyAlignment="1">
      <alignment horizontal="center"/>
    </xf>
    <xf numFmtId="0" fontId="20" fillId="0" borderId="30" xfId="12" applyFont="1" applyBorder="1" applyAlignment="1">
      <alignment horizontal="center"/>
    </xf>
    <xf numFmtId="0" fontId="10" fillId="0" borderId="25" xfId="12" applyFont="1" applyFill="1" applyBorder="1"/>
    <xf numFmtId="0" fontId="10" fillId="0" borderId="25" xfId="12" applyBorder="1"/>
    <xf numFmtId="0" fontId="10" fillId="0" borderId="25" xfId="12" applyFont="1" applyBorder="1"/>
    <xf numFmtId="0" fontId="10" fillId="0" borderId="25" xfId="12" applyFont="1" applyBorder="1" applyAlignment="1">
      <alignment horizontal="left"/>
    </xf>
    <xf numFmtId="2" fontId="32" fillId="0" borderId="46" xfId="12" applyNumberFormat="1" applyFont="1" applyBorder="1" applyAlignment="1">
      <alignment horizontal="center"/>
    </xf>
    <xf numFmtId="168" fontId="32" fillId="0" borderId="30" xfId="12" applyNumberFormat="1" applyFont="1" applyBorder="1" applyAlignment="1">
      <alignment horizontal="center"/>
    </xf>
    <xf numFmtId="1" fontId="32" fillId="0" borderId="30" xfId="12" applyNumberFormat="1" applyFont="1" applyBorder="1" applyAlignment="1">
      <alignment horizontal="center"/>
    </xf>
    <xf numFmtId="168" fontId="32" fillId="0" borderId="23" xfId="12" applyNumberFormat="1" applyFont="1" applyBorder="1" applyAlignment="1">
      <alignment horizontal="center"/>
    </xf>
    <xf numFmtId="1" fontId="32" fillId="0" borderId="75" xfId="12" applyNumberFormat="1" applyFont="1" applyBorder="1" applyAlignment="1">
      <alignment horizontal="center"/>
    </xf>
    <xf numFmtId="168" fontId="20" fillId="0" borderId="23" xfId="12" applyNumberFormat="1" applyFont="1" applyBorder="1"/>
    <xf numFmtId="168" fontId="20" fillId="0" borderId="30" xfId="12" applyNumberFormat="1" applyFont="1" applyBorder="1"/>
    <xf numFmtId="1" fontId="20" fillId="0" borderId="30" xfId="12" applyNumberFormat="1" applyFont="1" applyBorder="1" applyAlignment="1">
      <alignment horizontal="center"/>
    </xf>
    <xf numFmtId="2" fontId="20" fillId="0" borderId="23" xfId="12" applyNumberFormat="1" applyFont="1" applyBorder="1"/>
    <xf numFmtId="1" fontId="20" fillId="0" borderId="75" xfId="12" applyNumberFormat="1" applyFont="1" applyBorder="1" applyAlignment="1">
      <alignment horizontal="center"/>
    </xf>
    <xf numFmtId="0" fontId="1" fillId="0" borderId="25" xfId="12" applyFont="1" applyFill="1" applyBorder="1"/>
    <xf numFmtId="0" fontId="1" fillId="0" borderId="25" xfId="12" applyFont="1" applyBorder="1"/>
    <xf numFmtId="0" fontId="20" fillId="0" borderId="46" xfId="13" applyFont="1" applyBorder="1" applyAlignment="1">
      <alignment horizontal="center"/>
    </xf>
    <xf numFmtId="169" fontId="20" fillId="2" borderId="77" xfId="12" applyNumberFormat="1" applyFont="1" applyFill="1" applyBorder="1" applyAlignment="1">
      <alignment horizontal="center"/>
    </xf>
    <xf numFmtId="0" fontId="20" fillId="2" borderId="41" xfId="12" applyFont="1" applyFill="1" applyBorder="1" applyAlignment="1">
      <alignment horizontal="center"/>
    </xf>
    <xf numFmtId="0" fontId="20" fillId="2" borderId="53" xfId="12" applyFont="1" applyFill="1" applyBorder="1"/>
    <xf numFmtId="2" fontId="32" fillId="2" borderId="55" xfId="12" applyNumberFormat="1" applyFont="1" applyFill="1" applyBorder="1" applyAlignment="1">
      <alignment horizontal="center"/>
    </xf>
    <xf numFmtId="168" fontId="32" fillId="2" borderId="41" xfId="12" applyNumberFormat="1" applyFont="1" applyFill="1" applyBorder="1" applyAlignment="1">
      <alignment horizontal="center"/>
    </xf>
    <xf numFmtId="1" fontId="32" fillId="2" borderId="41" xfId="12" applyNumberFormat="1" applyFont="1" applyFill="1" applyBorder="1" applyAlignment="1">
      <alignment horizontal="center"/>
    </xf>
    <xf numFmtId="168" fontId="32" fillId="2" borderId="77" xfId="12" applyNumberFormat="1" applyFont="1" applyFill="1" applyBorder="1" applyAlignment="1">
      <alignment horizontal="center"/>
    </xf>
    <xf numFmtId="1" fontId="32" fillId="2" borderId="57" xfId="12" applyNumberFormat="1" applyFont="1" applyFill="1" applyBorder="1" applyAlignment="1">
      <alignment horizontal="center"/>
    </xf>
    <xf numFmtId="168" fontId="32" fillId="2" borderId="77" xfId="12" applyNumberFormat="1" applyFont="1" applyFill="1" applyBorder="1"/>
    <xf numFmtId="168" fontId="32" fillId="2" borderId="41" xfId="12" applyNumberFormat="1" applyFont="1" applyFill="1" applyBorder="1"/>
    <xf numFmtId="2" fontId="32" fillId="2" borderId="77" xfId="12" applyNumberFormat="1" applyFont="1" applyFill="1" applyBorder="1" applyAlignment="1">
      <alignment horizontal="center"/>
    </xf>
    <xf numFmtId="0" fontId="20" fillId="0" borderId="0" xfId="13" applyFont="1"/>
    <xf numFmtId="165" fontId="20" fillId="0" borderId="9" xfId="12" applyNumberFormat="1" applyFont="1" applyBorder="1" applyAlignment="1">
      <alignment horizontal="center"/>
    </xf>
    <xf numFmtId="0" fontId="20" fillId="0" borderId="18" xfId="12" applyFont="1" applyBorder="1" applyAlignment="1">
      <alignment horizontal="center"/>
    </xf>
    <xf numFmtId="0" fontId="10" fillId="0" borderId="12" xfId="12" applyFont="1" applyBorder="1"/>
    <xf numFmtId="0" fontId="10" fillId="0" borderId="12" xfId="12" applyBorder="1"/>
    <xf numFmtId="0" fontId="10" fillId="0" borderId="14" xfId="12" applyBorder="1"/>
    <xf numFmtId="168" fontId="20" fillId="0" borderId="9" xfId="12" applyNumberFormat="1" applyFont="1" applyBorder="1" applyAlignment="1">
      <alignment horizontal="right"/>
    </xf>
    <xf numFmtId="2" fontId="29" fillId="0" borderId="18" xfId="12" applyNumberFormat="1" applyFont="1" applyBorder="1" applyAlignment="1">
      <alignment horizontal="center"/>
    </xf>
    <xf numFmtId="1" fontId="20" fillId="0" borderId="18" xfId="12" applyNumberFormat="1" applyFont="1" applyBorder="1" applyAlignment="1">
      <alignment horizontal="right"/>
    </xf>
    <xf numFmtId="168" fontId="29" fillId="0" borderId="10" xfId="12" applyNumberFormat="1" applyFont="1" applyBorder="1" applyAlignment="1">
      <alignment horizontal="center"/>
    </xf>
    <xf numFmtId="1" fontId="20" fillId="0" borderId="49" xfId="12" applyNumberFormat="1" applyFont="1" applyBorder="1" applyAlignment="1">
      <alignment horizontal="right"/>
    </xf>
    <xf numFmtId="168" fontId="20" fillId="0" borderId="10" xfId="12" applyNumberFormat="1" applyFont="1" applyBorder="1"/>
    <xf numFmtId="168" fontId="20" fillId="0" borderId="18" xfId="12" applyNumberFormat="1" applyFont="1" applyBorder="1"/>
    <xf numFmtId="1" fontId="20" fillId="0" borderId="18" xfId="12" applyNumberFormat="1" applyFont="1" applyBorder="1" applyAlignment="1">
      <alignment horizontal="center"/>
    </xf>
    <xf numFmtId="1" fontId="20" fillId="0" borderId="49" xfId="12" applyNumberFormat="1" applyFont="1" applyBorder="1" applyAlignment="1">
      <alignment horizontal="center"/>
    </xf>
    <xf numFmtId="0" fontId="20" fillId="0" borderId="4" xfId="12" applyFont="1" applyBorder="1" applyAlignment="1">
      <alignment horizontal="left"/>
    </xf>
    <xf numFmtId="0" fontId="10" fillId="0" borderId="5" xfId="12" applyBorder="1" applyAlignment="1">
      <alignment horizontal="right"/>
    </xf>
    <xf numFmtId="0" fontId="10" fillId="0" borderId="5" xfId="13" applyBorder="1"/>
    <xf numFmtId="0" fontId="30" fillId="0" borderId="38" xfId="12" applyFont="1" applyBorder="1" applyAlignment="1">
      <alignment horizontal="right"/>
    </xf>
    <xf numFmtId="0" fontId="10" fillId="0" borderId="24" xfId="12" applyBorder="1"/>
    <xf numFmtId="168" fontId="20" fillId="8" borderId="25" xfId="12" applyNumberFormat="1" applyFont="1" applyFill="1" applyBorder="1" applyAlignment="1">
      <alignment horizontal="right"/>
    </xf>
    <xf numFmtId="168" fontId="10" fillId="0" borderId="23" xfId="12" applyNumberFormat="1" applyFont="1" applyBorder="1"/>
    <xf numFmtId="168" fontId="20" fillId="2" borderId="25" xfId="12" applyNumberFormat="1" applyFont="1" applyFill="1" applyBorder="1" applyAlignment="1">
      <alignment horizontal="right"/>
    </xf>
    <xf numFmtId="168" fontId="10" fillId="0" borderId="23" xfId="12" applyNumberFormat="1" applyBorder="1"/>
    <xf numFmtId="0" fontId="10" fillId="0" borderId="56" xfId="13" applyBorder="1"/>
    <xf numFmtId="0" fontId="10" fillId="0" borderId="24" xfId="12" applyFont="1" applyBorder="1"/>
    <xf numFmtId="0" fontId="10" fillId="0" borderId="23" xfId="12" applyFont="1" applyBorder="1"/>
    <xf numFmtId="0" fontId="10" fillId="0" borderId="23" xfId="12" applyBorder="1"/>
    <xf numFmtId="0" fontId="30" fillId="0" borderId="11" xfId="12" applyFont="1" applyBorder="1" applyAlignment="1">
      <alignment horizontal="right"/>
    </xf>
    <xf numFmtId="0" fontId="10" fillId="0" borderId="19" xfId="12" applyBorder="1"/>
    <xf numFmtId="0" fontId="10" fillId="0" borderId="20" xfId="12" applyBorder="1"/>
    <xf numFmtId="1" fontId="20" fillId="8" borderId="20" xfId="12" applyNumberFormat="1" applyFont="1" applyFill="1" applyBorder="1" applyAlignment="1">
      <alignment horizontal="right"/>
    </xf>
    <xf numFmtId="0" fontId="10" fillId="0" borderId="21" xfId="12" applyFont="1" applyBorder="1"/>
    <xf numFmtId="1" fontId="20" fillId="2" borderId="20" xfId="12" applyNumberFormat="1" applyFont="1" applyFill="1" applyBorder="1" applyAlignment="1">
      <alignment horizontal="right"/>
    </xf>
    <xf numFmtId="0" fontId="10" fillId="0" borderId="21" xfId="12" applyBorder="1"/>
    <xf numFmtId="0" fontId="10" fillId="0" borderId="19" xfId="12" applyFont="1" applyBorder="1"/>
    <xf numFmtId="168" fontId="20" fillId="2" borderId="20" xfId="12" applyNumberFormat="1" applyFont="1" applyFill="1" applyBorder="1" applyAlignment="1">
      <alignment horizontal="right"/>
    </xf>
    <xf numFmtId="0" fontId="10" fillId="0" borderId="12" xfId="13" applyBorder="1"/>
    <xf numFmtId="0" fontId="10" fillId="0" borderId="14" xfId="13" applyBorder="1"/>
    <xf numFmtId="0" fontId="30" fillId="0" borderId="4" xfId="12" applyFont="1" applyBorder="1" applyAlignment="1">
      <alignment horizontal="right"/>
    </xf>
    <xf numFmtId="1" fontId="20" fillId="0" borderId="5" xfId="12" applyNumberFormat="1" applyFont="1" applyFill="1" applyBorder="1" applyAlignment="1">
      <alignment horizontal="right"/>
    </xf>
    <xf numFmtId="0" fontId="10" fillId="0" borderId="5" xfId="12" applyFont="1" applyFill="1" applyBorder="1"/>
    <xf numFmtId="0" fontId="10" fillId="0" borderId="5" xfId="12" applyFill="1" applyBorder="1"/>
    <xf numFmtId="0" fontId="30" fillId="0" borderId="5" xfId="12" applyFont="1" applyFill="1" applyBorder="1" applyAlignment="1">
      <alignment horizontal="right"/>
    </xf>
    <xf numFmtId="168" fontId="20" fillId="0" borderId="5" xfId="12" applyNumberFormat="1" applyFont="1" applyFill="1" applyBorder="1" applyAlignment="1">
      <alignment horizontal="right"/>
    </xf>
    <xf numFmtId="1" fontId="20" fillId="0" borderId="12" xfId="12" applyNumberFormat="1" applyFont="1" applyFill="1" applyBorder="1" applyAlignment="1">
      <alignment horizontal="right"/>
    </xf>
    <xf numFmtId="0" fontId="10" fillId="0" borderId="12" xfId="12" applyFont="1" applyFill="1" applyBorder="1"/>
    <xf numFmtId="0" fontId="10" fillId="0" borderId="12" xfId="12" applyFill="1" applyBorder="1"/>
    <xf numFmtId="0" fontId="30" fillId="0" borderId="12" xfId="12" applyFont="1" applyFill="1" applyBorder="1" applyAlignment="1">
      <alignment horizontal="right"/>
    </xf>
    <xf numFmtId="168" fontId="20" fillId="0" borderId="12" xfId="12" applyNumberFormat="1" applyFont="1" applyFill="1" applyBorder="1" applyAlignment="1">
      <alignment horizontal="right"/>
    </xf>
    <xf numFmtId="0" fontId="30" fillId="0" borderId="0" xfId="12" applyFont="1" applyBorder="1" applyAlignment="1">
      <alignment horizontal="right"/>
    </xf>
    <xf numFmtId="0" fontId="10" fillId="0" borderId="0" xfId="12" applyFill="1" applyBorder="1"/>
    <xf numFmtId="1" fontId="20" fillId="0" borderId="0" xfId="12" applyNumberFormat="1" applyFont="1" applyFill="1" applyBorder="1" applyAlignment="1">
      <alignment horizontal="right"/>
    </xf>
    <xf numFmtId="0" fontId="10" fillId="0" borderId="0" xfId="12" applyFont="1" applyFill="1" applyBorder="1"/>
    <xf numFmtId="0" fontId="30" fillId="0" borderId="0" xfId="12" applyFont="1" applyFill="1" applyBorder="1" applyAlignment="1">
      <alignment horizontal="right"/>
    </xf>
    <xf numFmtId="168" fontId="20" fillId="0" borderId="0" xfId="12" applyNumberFormat="1" applyFont="1" applyFill="1" applyBorder="1" applyAlignment="1">
      <alignment horizontal="right"/>
    </xf>
    <xf numFmtId="0" fontId="49" fillId="0" borderId="47" xfId="13" applyFont="1" applyFill="1" applyBorder="1"/>
    <xf numFmtId="0" fontId="49" fillId="0" borderId="16" xfId="13" applyFont="1" applyFill="1" applyBorder="1"/>
    <xf numFmtId="0" fontId="50" fillId="0" borderId="16" xfId="13" applyFont="1" applyBorder="1"/>
    <xf numFmtId="0" fontId="50" fillId="0" borderId="48" xfId="13" applyFont="1" applyBorder="1"/>
    <xf numFmtId="0" fontId="50" fillId="0" borderId="0" xfId="13" applyFont="1"/>
    <xf numFmtId="0" fontId="10" fillId="0" borderId="27" xfId="13" applyFont="1" applyBorder="1"/>
    <xf numFmtId="0" fontId="10" fillId="0" borderId="28" xfId="13" applyBorder="1"/>
    <xf numFmtId="0" fontId="1" fillId="0" borderId="28" xfId="13" applyFont="1" applyBorder="1"/>
    <xf numFmtId="0" fontId="10" fillId="0" borderId="28" xfId="13" applyFont="1" applyBorder="1"/>
    <xf numFmtId="0" fontId="10" fillId="0" borderId="29" xfId="13" applyBorder="1"/>
    <xf numFmtId="0" fontId="29" fillId="6" borderId="35" xfId="10" applyFont="1" applyFill="1" applyBorder="1"/>
    <xf numFmtId="0" fontId="29" fillId="6" borderId="34" xfId="13" applyFont="1" applyFill="1" applyBorder="1"/>
    <xf numFmtId="0" fontId="29" fillId="6" borderId="34" xfId="13" applyFont="1" applyFill="1" applyBorder="1" applyAlignment="1">
      <alignment horizontal="center"/>
    </xf>
    <xf numFmtId="168" fontId="32" fillId="6" borderId="34" xfId="10" applyNumberFormat="1" applyFont="1" applyFill="1" applyBorder="1" applyAlignment="1">
      <alignment horizontal="center"/>
    </xf>
    <xf numFmtId="168" fontId="32" fillId="2" borderId="39" xfId="10" applyNumberFormat="1" applyFont="1" applyFill="1" applyBorder="1" applyAlignment="1">
      <alignment horizontal="center"/>
    </xf>
    <xf numFmtId="0" fontId="29" fillId="0" borderId="16" xfId="10" applyFont="1" applyBorder="1"/>
    <xf numFmtId="0" fontId="29" fillId="0" borderId="15" xfId="10" applyFont="1" applyBorder="1"/>
    <xf numFmtId="0" fontId="32" fillId="6" borderId="34" xfId="10" applyFont="1" applyFill="1" applyBorder="1" applyAlignment="1">
      <alignment horizontal="center"/>
    </xf>
    <xf numFmtId="0" fontId="29" fillId="0" borderId="48" xfId="10" applyFont="1" applyBorder="1"/>
    <xf numFmtId="0" fontId="29" fillId="0" borderId="52" xfId="13" applyFont="1" applyFill="1" applyBorder="1"/>
    <xf numFmtId="0" fontId="29" fillId="0" borderId="53" xfId="13" applyFont="1" applyBorder="1"/>
    <xf numFmtId="0" fontId="29" fillId="0" borderId="53" xfId="10" applyFont="1" applyBorder="1" applyAlignment="1">
      <alignment horizontal="center"/>
    </xf>
    <xf numFmtId="0" fontId="29" fillId="0" borderId="79" xfId="10" applyFont="1" applyBorder="1" applyAlignment="1">
      <alignment horizontal="center"/>
    </xf>
    <xf numFmtId="0" fontId="29" fillId="0" borderId="42" xfId="10" applyFont="1" applyBorder="1" applyAlignment="1">
      <alignment horizontal="center"/>
    </xf>
    <xf numFmtId="0" fontId="29" fillId="0" borderId="83" xfId="10" applyFont="1" applyBorder="1" applyAlignment="1">
      <alignment horizontal="center"/>
    </xf>
    <xf numFmtId="0" fontId="29" fillId="0" borderId="84" xfId="13" applyFont="1" applyFill="1" applyBorder="1"/>
    <xf numFmtId="0" fontId="29" fillId="0" borderId="72" xfId="13" applyFont="1" applyBorder="1"/>
    <xf numFmtId="0" fontId="29" fillId="0" borderId="72" xfId="10" applyFont="1" applyBorder="1" applyAlignment="1">
      <alignment horizontal="center"/>
    </xf>
    <xf numFmtId="0" fontId="29" fillId="0" borderId="58" xfId="10" applyFont="1" applyBorder="1" applyAlignment="1">
      <alignment horizontal="center"/>
    </xf>
    <xf numFmtId="0" fontId="29" fillId="0" borderId="0" xfId="13" applyFont="1"/>
    <xf numFmtId="0" fontId="29" fillId="0" borderId="27" xfId="10" applyFont="1" applyBorder="1"/>
    <xf numFmtId="0" fontId="29" fillId="0" borderId="28" xfId="13" applyFont="1" applyBorder="1"/>
    <xf numFmtId="0" fontId="29" fillId="0" borderId="32" xfId="10" applyFont="1" applyBorder="1" applyAlignment="1">
      <alignment horizontal="center"/>
    </xf>
    <xf numFmtId="168" fontId="29" fillId="2" borderId="32" xfId="10" applyNumberFormat="1" applyFont="1" applyFill="1" applyBorder="1" applyAlignment="1">
      <alignment horizontal="center"/>
    </xf>
    <xf numFmtId="1" fontId="29" fillId="2" borderId="31" xfId="10" applyNumberFormat="1" applyFont="1" applyFill="1" applyBorder="1" applyAlignment="1">
      <alignment horizontal="center"/>
    </xf>
    <xf numFmtId="168" fontId="29" fillId="2" borderId="31" xfId="10" applyNumberFormat="1" applyFont="1" applyFill="1" applyBorder="1" applyAlignment="1">
      <alignment horizontal="center"/>
    </xf>
    <xf numFmtId="1" fontId="29" fillId="2" borderId="76" xfId="10" applyNumberFormat="1" applyFont="1" applyFill="1" applyBorder="1" applyAlignment="1">
      <alignment horizontal="center"/>
    </xf>
    <xf numFmtId="0" fontId="29" fillId="0" borderId="85" xfId="10" applyFont="1" applyBorder="1" applyAlignment="1">
      <alignment horizontal="center"/>
    </xf>
    <xf numFmtId="0" fontId="29" fillId="0" borderId="38" xfId="10" applyFont="1" applyBorder="1"/>
    <xf numFmtId="0" fontId="29" fillId="0" borderId="0" xfId="13" applyFont="1" applyBorder="1"/>
    <xf numFmtId="0" fontId="29" fillId="0" borderId="40" xfId="10" applyFont="1" applyBorder="1" applyAlignment="1">
      <alignment horizontal="center"/>
    </xf>
    <xf numFmtId="0" fontId="29" fillId="0" borderId="30" xfId="10" applyFont="1" applyBorder="1" applyAlignment="1">
      <alignment horizontal="center"/>
    </xf>
    <xf numFmtId="168" fontId="29" fillId="0" borderId="23" xfId="10" applyNumberFormat="1" applyFont="1" applyBorder="1" applyAlignment="1">
      <alignment horizontal="center"/>
    </xf>
    <xf numFmtId="1" fontId="29" fillId="0" borderId="30" xfId="10" applyNumberFormat="1" applyFont="1" applyBorder="1" applyAlignment="1">
      <alignment horizontal="center"/>
    </xf>
    <xf numFmtId="168" fontId="29" fillId="0" borderId="30" xfId="10" applyNumberFormat="1" applyFont="1" applyBorder="1" applyAlignment="1">
      <alignment horizontal="center"/>
    </xf>
    <xf numFmtId="1" fontId="29" fillId="0" borderId="24" xfId="10" applyNumberFormat="1" applyFont="1" applyBorder="1" applyAlignment="1">
      <alignment horizontal="center"/>
    </xf>
    <xf numFmtId="1" fontId="29" fillId="0" borderId="75" xfId="10" applyNumberFormat="1" applyFont="1" applyBorder="1" applyAlignment="1">
      <alignment horizontal="center"/>
    </xf>
    <xf numFmtId="0" fontId="29" fillId="0" borderId="22" xfId="10" applyFont="1" applyBorder="1"/>
    <xf numFmtId="0" fontId="29" fillId="0" borderId="25" xfId="13" applyFont="1" applyBorder="1"/>
    <xf numFmtId="0" fontId="29" fillId="0" borderId="23" xfId="10" applyFont="1" applyBorder="1" applyAlignment="1">
      <alignment horizontal="center"/>
    </xf>
    <xf numFmtId="0" fontId="29" fillId="0" borderId="86" xfId="10" applyFont="1" applyBorder="1"/>
    <xf numFmtId="0" fontId="29" fillId="0" borderId="59" xfId="13" applyFont="1" applyBorder="1"/>
    <xf numFmtId="168" fontId="29" fillId="0" borderId="79" xfId="10" applyNumberFormat="1" applyFont="1" applyBorder="1" applyAlignment="1">
      <alignment horizontal="center"/>
    </xf>
    <xf numFmtId="1" fontId="29" fillId="0" borderId="42" xfId="10" applyNumberFormat="1" applyFont="1" applyBorder="1" applyAlignment="1">
      <alignment horizontal="center"/>
    </xf>
    <xf numFmtId="168" fontId="29" fillId="0" borderId="42" xfId="10" applyNumberFormat="1" applyFont="1" applyBorder="1" applyAlignment="1">
      <alignment horizontal="center"/>
    </xf>
    <xf numFmtId="1" fontId="29" fillId="0" borderId="58" xfId="10" applyNumberFormat="1" applyFont="1" applyBorder="1" applyAlignment="1">
      <alignment horizontal="center"/>
    </xf>
    <xf numFmtId="1" fontId="29" fillId="0" borderId="41" xfId="10" applyNumberFormat="1" applyFont="1" applyFill="1" applyBorder="1" applyAlignment="1">
      <alignment horizontal="center"/>
    </xf>
    <xf numFmtId="168" fontId="29" fillId="0" borderId="41" xfId="10" applyNumberFormat="1" applyFont="1" applyFill="1" applyBorder="1" applyAlignment="1">
      <alignment horizontal="center"/>
    </xf>
    <xf numFmtId="1" fontId="29" fillId="0" borderId="57" xfId="10" applyNumberFormat="1" applyFont="1" applyFill="1" applyBorder="1" applyAlignment="1">
      <alignment horizontal="center"/>
    </xf>
    <xf numFmtId="0" fontId="21" fillId="0" borderId="87" xfId="10" applyFont="1" applyBorder="1" applyAlignment="1">
      <alignment horizontal="center"/>
    </xf>
    <xf numFmtId="0" fontId="32" fillId="0" borderId="88" xfId="13" applyFont="1" applyBorder="1" applyAlignment="1">
      <alignment horizontal="center"/>
    </xf>
    <xf numFmtId="1" fontId="32" fillId="7" borderId="89" xfId="13" applyNumberFormat="1" applyFont="1" applyFill="1" applyBorder="1" applyAlignment="1">
      <alignment horizontal="center"/>
    </xf>
    <xf numFmtId="0" fontId="32" fillId="0" borderId="12" xfId="10" applyFont="1" applyBorder="1" applyAlignment="1">
      <alignment horizontal="center"/>
    </xf>
    <xf numFmtId="168" fontId="32" fillId="2" borderId="10" xfId="10" applyNumberFormat="1" applyFont="1" applyFill="1" applyBorder="1" applyAlignment="1">
      <alignment horizontal="center"/>
    </xf>
    <xf numFmtId="1" fontId="32" fillId="2" borderId="18" xfId="10" applyNumberFormat="1" applyFont="1" applyFill="1" applyBorder="1" applyAlignment="1">
      <alignment horizontal="center"/>
    </xf>
    <xf numFmtId="168" fontId="32" fillId="2" borderId="18" xfId="10" applyNumberFormat="1" applyFont="1" applyFill="1" applyBorder="1" applyAlignment="1">
      <alignment horizontal="center"/>
    </xf>
    <xf numFmtId="1" fontId="32" fillId="2" borderId="13" xfId="10" applyNumberFormat="1" applyFont="1" applyFill="1" applyBorder="1" applyAlignment="1">
      <alignment horizontal="center"/>
    </xf>
    <xf numFmtId="0" fontId="20" fillId="0" borderId="87" xfId="10" applyFont="1" applyBorder="1" applyAlignment="1">
      <alignment horizontal="center"/>
    </xf>
    <xf numFmtId="1" fontId="32" fillId="2" borderId="49" xfId="10" applyNumberFormat="1" applyFont="1" applyFill="1" applyBorder="1" applyAlignment="1">
      <alignment horizontal="center"/>
    </xf>
    <xf numFmtId="0" fontId="10" fillId="0" borderId="0" xfId="10" applyFont="1" applyBorder="1"/>
    <xf numFmtId="0" fontId="10" fillId="7" borderId="0" xfId="13" applyFont="1" applyFill="1" applyAlignment="1">
      <alignment horizontal="center"/>
    </xf>
    <xf numFmtId="0" fontId="10" fillId="0" borderId="0" xfId="10" applyBorder="1" applyAlignment="1">
      <alignment horizontal="center"/>
    </xf>
    <xf numFmtId="168" fontId="10" fillId="0" borderId="0" xfId="10" applyNumberFormat="1" applyFill="1" applyBorder="1" applyAlignment="1">
      <alignment horizontal="center"/>
    </xf>
    <xf numFmtId="168" fontId="20" fillId="0" borderId="0" xfId="10" applyNumberFormat="1" applyFont="1" applyFill="1" applyBorder="1" applyAlignment="1">
      <alignment horizontal="center"/>
    </xf>
    <xf numFmtId="1" fontId="10" fillId="0" borderId="0" xfId="10" applyNumberFormat="1" applyFill="1" applyBorder="1" applyAlignment="1">
      <alignment horizontal="center"/>
    </xf>
    <xf numFmtId="0" fontId="10" fillId="0" borderId="0" xfId="10" applyFont="1" applyFill="1" applyBorder="1"/>
    <xf numFmtId="0" fontId="10" fillId="0" borderId="0" xfId="13" applyFont="1" applyFill="1" applyBorder="1"/>
    <xf numFmtId="0" fontId="10" fillId="0" borderId="0" xfId="10" applyFill="1" applyBorder="1" applyAlignment="1">
      <alignment horizontal="center"/>
    </xf>
    <xf numFmtId="0" fontId="10" fillId="0" borderId="52" xfId="13" applyFont="1" applyFill="1" applyBorder="1"/>
    <xf numFmtId="0" fontId="10" fillId="0" borderId="53" xfId="13" applyBorder="1"/>
    <xf numFmtId="0" fontId="10" fillId="0" borderId="53" xfId="10" applyBorder="1" applyAlignment="1">
      <alignment horizontal="center"/>
    </xf>
    <xf numFmtId="0" fontId="10" fillId="0" borderId="84" xfId="13" applyFont="1" applyFill="1" applyBorder="1"/>
    <xf numFmtId="0" fontId="10" fillId="0" borderId="72" xfId="13" applyBorder="1"/>
    <xf numFmtId="0" fontId="10" fillId="0" borderId="72" xfId="10" applyBorder="1" applyAlignment="1">
      <alignment horizontal="center"/>
    </xf>
    <xf numFmtId="0" fontId="29" fillId="2" borderId="22" xfId="10" applyFont="1" applyFill="1" applyBorder="1"/>
    <xf numFmtId="0" fontId="29" fillId="2" borderId="25" xfId="13" applyFont="1" applyFill="1" applyBorder="1"/>
    <xf numFmtId="0" fontId="29" fillId="2" borderId="23" xfId="10" applyFont="1" applyFill="1" applyBorder="1" applyAlignment="1">
      <alignment horizontal="center"/>
    </xf>
    <xf numFmtId="168" fontId="29" fillId="2" borderId="23" xfId="10" applyNumberFormat="1" applyFont="1" applyFill="1" applyBorder="1" applyAlignment="1">
      <alignment horizontal="center"/>
    </xf>
    <xf numFmtId="1" fontId="29" fillId="0" borderId="30" xfId="10" applyNumberFormat="1" applyFont="1" applyFill="1" applyBorder="1" applyAlignment="1">
      <alignment horizontal="center"/>
    </xf>
    <xf numFmtId="168" fontId="29" fillId="0" borderId="30" xfId="10" applyNumberFormat="1" applyFont="1" applyFill="1" applyBorder="1" applyAlignment="1">
      <alignment horizontal="center"/>
    </xf>
    <xf numFmtId="1" fontId="29" fillId="0" borderId="75" xfId="10" applyNumberFormat="1" applyFont="1" applyFill="1" applyBorder="1" applyAlignment="1">
      <alignment horizontal="center"/>
    </xf>
    <xf numFmtId="168" fontId="29" fillId="0" borderId="77" xfId="10" applyNumberFormat="1" applyFont="1" applyBorder="1" applyAlignment="1">
      <alignment horizontal="center"/>
    </xf>
    <xf numFmtId="0" fontId="29" fillId="0" borderId="77" xfId="10" applyFont="1" applyBorder="1" applyAlignment="1">
      <alignment horizontal="center"/>
    </xf>
    <xf numFmtId="168" fontId="29" fillId="0" borderId="41" xfId="10" applyNumberFormat="1" applyFont="1" applyBorder="1" applyAlignment="1">
      <alignment horizontal="center"/>
    </xf>
    <xf numFmtId="0" fontId="32" fillId="0" borderId="87" xfId="10" applyFont="1" applyBorder="1" applyAlignment="1">
      <alignment horizontal="center"/>
    </xf>
    <xf numFmtId="0" fontId="32" fillId="0" borderId="88" xfId="10" applyFont="1" applyBorder="1" applyAlignment="1">
      <alignment horizontal="center"/>
    </xf>
    <xf numFmtId="168" fontId="32" fillId="8" borderId="90" xfId="10" applyNumberFormat="1" applyFont="1" applyFill="1" applyBorder="1" applyAlignment="1">
      <alignment horizontal="center"/>
    </xf>
    <xf numFmtId="1" fontId="32" fillId="8" borderId="91" xfId="10" applyNumberFormat="1" applyFont="1" applyFill="1" applyBorder="1" applyAlignment="1">
      <alignment horizontal="center"/>
    </xf>
    <xf numFmtId="168" fontId="32" fillId="8" borderId="91" xfId="10" applyNumberFormat="1" applyFont="1" applyFill="1" applyBorder="1" applyAlignment="1">
      <alignment horizontal="center"/>
    </xf>
    <xf numFmtId="1" fontId="32" fillId="8" borderId="92" xfId="10" applyNumberFormat="1" applyFont="1" applyFill="1" applyBorder="1" applyAlignment="1">
      <alignment horizontal="center"/>
    </xf>
    <xf numFmtId="1" fontId="32" fillId="8" borderId="93" xfId="10" applyNumberFormat="1" applyFont="1" applyFill="1" applyBorder="1" applyAlignment="1">
      <alignment horizontal="center"/>
    </xf>
    <xf numFmtId="0" fontId="10" fillId="0" borderId="0" xfId="13" applyFont="1"/>
    <xf numFmtId="49" fontId="2" fillId="0" borderId="23" xfId="7" applyNumberFormat="1" applyFont="1" applyBorder="1" applyAlignment="1">
      <alignment horizontal="center"/>
    </xf>
    <xf numFmtId="1" fontId="2" fillId="0" borderId="23" xfId="1" applyNumberFormat="1" applyFont="1" applyFill="1" applyBorder="1" applyAlignment="1">
      <alignment horizontal="center" vertical="center"/>
    </xf>
    <xf numFmtId="0" fontId="2" fillId="0" borderId="24" xfId="7" applyFont="1" applyFill="1" applyBorder="1" applyAlignment="1">
      <alignment horizontal="left" vertical="center" wrapText="1"/>
    </xf>
    <xf numFmtId="170" fontId="2" fillId="0" borderId="30" xfId="1" applyNumberFormat="1" applyFont="1" applyFill="1" applyBorder="1" applyAlignment="1">
      <alignment horizontal="left" vertical="center"/>
    </xf>
    <xf numFmtId="170" fontId="2" fillId="0" borderId="31" xfId="1" applyNumberFormat="1" applyFont="1" applyFill="1" applyBorder="1" applyAlignment="1">
      <alignment horizontal="left" vertical="center"/>
    </xf>
    <xf numFmtId="0" fontId="2" fillId="0" borderId="24" xfId="1" applyFont="1" applyFill="1" applyBorder="1" applyAlignment="1">
      <alignment horizontal="left" vertical="center" wrapText="1"/>
    </xf>
    <xf numFmtId="0" fontId="2" fillId="0" borderId="24" xfId="1" applyFont="1" applyFill="1" applyBorder="1" applyAlignment="1">
      <alignment vertical="center" wrapText="1"/>
    </xf>
    <xf numFmtId="1" fontId="2" fillId="0" borderId="30" xfId="1" applyNumberFormat="1" applyFont="1" applyFill="1" applyBorder="1" applyAlignment="1">
      <alignment horizontal="left" vertical="center" wrapText="1"/>
    </xf>
    <xf numFmtId="1" fontId="2" fillId="0" borderId="30" xfId="1" applyNumberFormat="1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left"/>
    </xf>
    <xf numFmtId="1" fontId="2" fillId="0" borderId="31" xfId="0" applyNumberFormat="1" applyFont="1" applyBorder="1" applyAlignment="1">
      <alignment horizontal="left" vertical="center" wrapText="1"/>
    </xf>
    <xf numFmtId="1" fontId="2" fillId="0" borderId="31" xfId="0" applyNumberFormat="1" applyFont="1" applyBorder="1" applyAlignment="1">
      <alignment horizontal="center" vertical="center"/>
    </xf>
    <xf numFmtId="1" fontId="2" fillId="0" borderId="31" xfId="1" applyNumberFormat="1" applyFont="1" applyFill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left" vertical="center" wrapText="1"/>
    </xf>
    <xf numFmtId="49" fontId="2" fillId="0" borderId="32" xfId="1" applyNumberFormat="1" applyFont="1" applyFill="1" applyBorder="1" applyAlignment="1">
      <alignment horizontal="left" vertical="center" wrapText="1"/>
    </xf>
    <xf numFmtId="1" fontId="2" fillId="0" borderId="40" xfId="1" applyNumberFormat="1" applyFont="1" applyFill="1" applyBorder="1" applyAlignment="1">
      <alignment horizontal="center" vertical="center"/>
    </xf>
    <xf numFmtId="49" fontId="2" fillId="0" borderId="30" xfId="1" applyNumberFormat="1" applyFont="1" applyFill="1" applyBorder="1" applyAlignment="1">
      <alignment horizontal="center"/>
    </xf>
    <xf numFmtId="1" fontId="2" fillId="0" borderId="30" xfId="1" applyNumberFormat="1" applyFont="1" applyBorder="1" applyAlignment="1">
      <alignment horizontal="center"/>
    </xf>
    <xf numFmtId="49" fontId="2" fillId="0" borderId="30" xfId="7" applyNumberFormat="1" applyFont="1" applyFill="1" applyBorder="1" applyAlignment="1">
      <alignment horizontal="left"/>
    </xf>
    <xf numFmtId="49" fontId="2" fillId="0" borderId="30" xfId="1" applyNumberFormat="1" applyFont="1" applyFill="1" applyBorder="1" applyAlignment="1">
      <alignment horizontal="center" vertical="center" wrapText="1"/>
    </xf>
    <xf numFmtId="1" fontId="2" fillId="0" borderId="30" xfId="1" applyNumberFormat="1" applyFont="1" applyFill="1" applyBorder="1" applyAlignment="1">
      <alignment horizontal="left" vertical="center"/>
    </xf>
    <xf numFmtId="0" fontId="11" fillId="0" borderId="30" xfId="7" applyFont="1" applyFill="1" applyBorder="1" applyAlignment="1">
      <alignment horizontal="left" vertical="center"/>
    </xf>
    <xf numFmtId="0" fontId="2" fillId="0" borderId="32" xfId="1" applyFont="1" applyFill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center" vertical="center"/>
    </xf>
    <xf numFmtId="0" fontId="2" fillId="0" borderId="23" xfId="1" applyFont="1" applyFill="1" applyBorder="1" applyAlignment="1">
      <alignment horizontal="left" vertical="center" wrapText="1"/>
    </xf>
    <xf numFmtId="1" fontId="2" fillId="0" borderId="31" xfId="1" applyNumberFormat="1" applyFont="1" applyFill="1" applyBorder="1" applyAlignment="1">
      <alignment horizontal="left" vertical="center" wrapText="1"/>
    </xf>
    <xf numFmtId="1" fontId="2" fillId="0" borderId="32" xfId="1" applyNumberFormat="1" applyFont="1" applyFill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49" fontId="2" fillId="0" borderId="30" xfId="1" applyNumberFormat="1" applyFont="1" applyFill="1" applyBorder="1" applyAlignment="1"/>
    <xf numFmtId="0" fontId="22" fillId="0" borderId="30" xfId="1" applyFont="1" applyBorder="1" applyAlignment="1">
      <alignment horizontal="left" vertical="center" wrapText="1"/>
    </xf>
    <xf numFmtId="0" fontId="2" fillId="0" borderId="31" xfId="1" quotePrefix="1" applyFont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2" fillId="0" borderId="30" xfId="1" quotePrefix="1" applyFont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/>
    </xf>
    <xf numFmtId="173" fontId="11" fillId="10" borderId="0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 applyProtection="1">
      <alignment horizontal="center"/>
      <protection locked="0"/>
    </xf>
    <xf numFmtId="168" fontId="7" fillId="9" borderId="11" xfId="0" applyNumberFormat="1" applyFont="1" applyFill="1" applyBorder="1" applyAlignment="1">
      <alignment horizontal="center"/>
    </xf>
    <xf numFmtId="0" fontId="2" fillId="0" borderId="31" xfId="1" applyFont="1" applyFill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left" vertical="center" wrapText="1"/>
    </xf>
    <xf numFmtId="1" fontId="2" fillId="0" borderId="43" xfId="0" applyNumberFormat="1" applyFont="1" applyBorder="1" applyAlignment="1">
      <alignment horizontal="left" vertical="center" wrapText="1"/>
    </xf>
    <xf numFmtId="1" fontId="2" fillId="0" borderId="40" xfId="0" applyNumberFormat="1" applyFont="1" applyBorder="1" applyAlignment="1">
      <alignment horizontal="center" vertical="center"/>
    </xf>
    <xf numFmtId="49" fontId="2" fillId="0" borderId="23" xfId="7" applyNumberFormat="1" applyFont="1" applyFill="1" applyBorder="1" applyAlignment="1">
      <alignment horizontal="left"/>
    </xf>
    <xf numFmtId="0" fontId="2" fillId="0" borderId="40" xfId="1" applyFont="1" applyFill="1" applyBorder="1" applyAlignment="1">
      <alignment horizontal="left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7" applyNumberFormat="1" applyFont="1" applyBorder="1" applyAlignment="1" applyProtection="1">
      <alignment vertical="center" wrapText="1"/>
      <protection locked="0"/>
    </xf>
    <xf numFmtId="0" fontId="2" fillId="0" borderId="31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left" vertical="center" wrapText="1"/>
    </xf>
    <xf numFmtId="49" fontId="2" fillId="4" borderId="30" xfId="7" applyNumberFormat="1" applyFont="1" applyFill="1" applyBorder="1" applyAlignment="1">
      <alignment horizontal="left" vertical="center"/>
    </xf>
    <xf numFmtId="49" fontId="22" fillId="0" borderId="30" xfId="0" applyNumberFormat="1" applyFont="1" applyFill="1" applyBorder="1" applyAlignment="1" applyProtection="1">
      <alignment horizontal="left" vertical="center" wrapText="1"/>
    </xf>
    <xf numFmtId="164" fontId="2" fillId="0" borderId="33" xfId="0" applyNumberFormat="1" applyFont="1" applyFill="1" applyBorder="1" applyAlignment="1" applyProtection="1">
      <alignment horizontal="left"/>
    </xf>
    <xf numFmtId="164" fontId="10" fillId="0" borderId="35" xfId="0" applyFont="1" applyBorder="1" applyAlignment="1">
      <alignment horizontal="center" vertical="center"/>
    </xf>
    <xf numFmtId="1" fontId="21" fillId="0" borderId="29" xfId="0" applyNumberFormat="1" applyFont="1" applyFill="1" applyBorder="1" applyAlignment="1" applyProtection="1">
      <alignment horizontal="center"/>
    </xf>
    <xf numFmtId="0" fontId="22" fillId="0" borderId="24" xfId="1" applyFont="1" applyFill="1" applyBorder="1" applyAlignment="1">
      <alignment vertical="center" wrapText="1"/>
    </xf>
    <xf numFmtId="0" fontId="22" fillId="0" borderId="24" xfId="1" applyFont="1" applyFill="1" applyBorder="1" applyAlignment="1">
      <alignment horizontal="left" vertical="center" wrapText="1"/>
    </xf>
    <xf numFmtId="164" fontId="2" fillId="0" borderId="0" xfId="0" applyNumberFormat="1" applyFont="1" applyBorder="1" applyAlignment="1" applyProtection="1">
      <alignment wrapText="1"/>
    </xf>
    <xf numFmtId="0" fontId="2" fillId="0" borderId="30" xfId="7" applyFont="1" applyFill="1" applyBorder="1" applyAlignment="1">
      <alignment horizontal="left" wrapText="1"/>
    </xf>
    <xf numFmtId="49" fontId="2" fillId="0" borderId="30" xfId="7" applyNumberFormat="1" applyFont="1" applyBorder="1" applyAlignment="1">
      <alignment horizontal="center"/>
    </xf>
    <xf numFmtId="49" fontId="2" fillId="0" borderId="30" xfId="7" applyNumberFormat="1" applyFont="1" applyFill="1" applyBorder="1" applyAlignment="1">
      <alignment horizontal="center"/>
    </xf>
    <xf numFmtId="49" fontId="2" fillId="0" borderId="23" xfId="7" applyNumberFormat="1" applyFont="1" applyBorder="1" applyAlignment="1" applyProtection="1">
      <alignment horizontal="left" vertical="center" wrapText="1"/>
      <protection locked="0"/>
    </xf>
    <xf numFmtId="49" fontId="22" fillId="0" borderId="30" xfId="1" applyNumberFormat="1" applyFont="1" applyFill="1" applyBorder="1" applyAlignment="1">
      <alignment horizontal="left" vertical="center" wrapText="1"/>
    </xf>
    <xf numFmtId="49" fontId="22" fillId="0" borderId="30" xfId="1" applyNumberFormat="1" applyFont="1" applyFill="1" applyBorder="1" applyAlignment="1">
      <alignment horizontal="left" wrapText="1"/>
    </xf>
    <xf numFmtId="0" fontId="22" fillId="0" borderId="31" xfId="1" applyFont="1" applyFill="1" applyBorder="1" applyAlignment="1">
      <alignment horizontal="left" vertical="center" wrapText="1"/>
    </xf>
    <xf numFmtId="0" fontId="22" fillId="0" borderId="23" xfId="1" applyFont="1" applyFill="1" applyBorder="1" applyAlignment="1">
      <alignment horizontal="left" vertical="center" wrapText="1"/>
    </xf>
    <xf numFmtId="0" fontId="22" fillId="0" borderId="32" xfId="1" applyFont="1" applyFill="1" applyBorder="1" applyAlignment="1">
      <alignment horizontal="left" vertical="center" wrapText="1"/>
    </xf>
    <xf numFmtId="0" fontId="22" fillId="0" borderId="40" xfId="1" applyFont="1" applyFill="1" applyBorder="1" applyAlignment="1">
      <alignment horizontal="left" vertical="center" wrapText="1"/>
    </xf>
    <xf numFmtId="49" fontId="22" fillId="0" borderId="32" xfId="1" applyNumberFormat="1" applyFont="1" applyFill="1" applyBorder="1" applyAlignment="1">
      <alignment horizontal="left" vertical="center" wrapText="1"/>
    </xf>
    <xf numFmtId="49" fontId="22" fillId="0" borderId="23" xfId="1" applyNumberFormat="1" applyFont="1" applyFill="1" applyBorder="1" applyAlignment="1">
      <alignment horizontal="left" vertical="center" wrapText="1"/>
    </xf>
    <xf numFmtId="1" fontId="22" fillId="0" borderId="30" xfId="1" applyNumberFormat="1" applyFont="1" applyFill="1" applyBorder="1" applyAlignment="1">
      <alignment horizontal="center" vertical="center"/>
    </xf>
    <xf numFmtId="49" fontId="22" fillId="0" borderId="30" xfId="1" applyNumberFormat="1" applyFont="1" applyFill="1" applyBorder="1" applyAlignment="1">
      <alignment horizontal="center"/>
    </xf>
    <xf numFmtId="166" fontId="37" fillId="2" borderId="10" xfId="0" applyNumberFormat="1" applyFont="1" applyFill="1" applyBorder="1" applyAlignment="1" applyProtection="1">
      <alignment horizontal="center"/>
      <protection locked="0"/>
    </xf>
    <xf numFmtId="164" fontId="22" fillId="0" borderId="22" xfId="0" applyNumberFormat="1" applyFont="1" applyBorder="1" applyAlignment="1" applyProtection="1">
      <alignment horizontal="left" vertical="center" wrapText="1"/>
    </xf>
    <xf numFmtId="164" fontId="22" fillId="0" borderId="27" xfId="0" applyNumberFormat="1" applyFont="1" applyBorder="1" applyAlignment="1" applyProtection="1">
      <alignment horizontal="left" vertical="center" wrapText="1"/>
    </xf>
    <xf numFmtId="164" fontId="22" fillId="0" borderId="22" xfId="0" applyNumberFormat="1" applyFont="1" applyFill="1" applyBorder="1" applyAlignment="1" applyProtection="1">
      <alignment horizontal="left" vertical="center" wrapText="1"/>
    </xf>
    <xf numFmtId="1" fontId="2" fillId="0" borderId="29" xfId="0" applyNumberFormat="1" applyFont="1" applyFill="1" applyBorder="1" applyAlignment="1" applyProtection="1">
      <alignment horizontal="center"/>
    </xf>
    <xf numFmtId="164" fontId="22" fillId="0" borderId="27" xfId="0" applyNumberFormat="1" applyFont="1" applyFill="1" applyBorder="1" applyAlignment="1" applyProtection="1">
      <alignment horizontal="left" vertical="center" wrapText="1"/>
    </xf>
    <xf numFmtId="169" fontId="20" fillId="0" borderId="32" xfId="12" applyNumberFormat="1" applyFont="1" applyFill="1" applyBorder="1" applyAlignment="1">
      <alignment horizontal="center"/>
    </xf>
    <xf numFmtId="0" fontId="21" fillId="0" borderId="33" xfId="12" applyFont="1" applyBorder="1"/>
    <xf numFmtId="164" fontId="2" fillId="0" borderId="24" xfId="0" applyFont="1" applyFill="1" applyBorder="1" applyAlignment="1">
      <alignment horizontal="left"/>
    </xf>
    <xf numFmtId="0" fontId="31" fillId="0" borderId="35" xfId="1" applyFont="1" applyBorder="1" applyAlignment="1">
      <alignment horizontal="left"/>
    </xf>
    <xf numFmtId="1" fontId="22" fillId="0" borderId="30" xfId="1" applyNumberFormat="1" applyFont="1" applyFill="1" applyBorder="1" applyAlignment="1">
      <alignment horizontal="left" vertical="center"/>
    </xf>
    <xf numFmtId="49" fontId="22" fillId="0" borderId="30" xfId="7" applyNumberFormat="1" applyFont="1" applyFill="1" applyBorder="1" applyAlignment="1">
      <alignment horizontal="left" vertical="center"/>
    </xf>
    <xf numFmtId="49" fontId="22" fillId="0" borderId="30" xfId="7" applyNumberFormat="1" applyFont="1" applyFill="1" applyBorder="1" applyAlignment="1">
      <alignment horizontal="left"/>
    </xf>
    <xf numFmtId="49" fontId="22" fillId="0" borderId="23" xfId="7" applyNumberFormat="1" applyFont="1" applyFill="1" applyBorder="1" applyAlignment="1">
      <alignment horizontal="left"/>
    </xf>
    <xf numFmtId="0" fontId="2" fillId="0" borderId="46" xfId="8" applyFont="1" applyBorder="1" applyAlignment="1">
      <alignment horizontal="center"/>
    </xf>
    <xf numFmtId="0" fontId="2" fillId="0" borderId="30" xfId="1" applyFont="1" applyBorder="1" applyAlignment="1">
      <alignment horizontal="center" wrapText="1"/>
    </xf>
    <xf numFmtId="0" fontId="2" fillId="0" borderId="30" xfId="1" applyFont="1" applyBorder="1" applyAlignment="1">
      <alignment vertical="center" wrapText="1"/>
    </xf>
    <xf numFmtId="0" fontId="11" fillId="0" borderId="30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164" fontId="21" fillId="0" borderId="38" xfId="0" applyFont="1" applyBorder="1" applyAlignment="1">
      <alignment horizontal="left" vertical="center"/>
    </xf>
    <xf numFmtId="49" fontId="22" fillId="0" borderId="30" xfId="1" applyNumberFormat="1" applyFont="1" applyFill="1" applyBorder="1" applyAlignment="1">
      <alignment horizontal="left" vertical="center"/>
    </xf>
    <xf numFmtId="164" fontId="1" fillId="0" borderId="1" xfId="0" quotePrefix="1" applyFont="1" applyBorder="1" applyAlignment="1">
      <alignment horizontal="left"/>
    </xf>
    <xf numFmtId="164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64" fontId="10" fillId="0" borderId="0" xfId="0" applyFont="1" applyAlignment="1">
      <alignment horizontal="right"/>
    </xf>
    <xf numFmtId="164" fontId="9" fillId="0" borderId="8" xfId="0" applyFont="1" applyBorder="1" applyAlignment="1" applyProtection="1">
      <alignment horizontal="center"/>
      <protection locked="0"/>
    </xf>
    <xf numFmtId="164" fontId="9" fillId="0" borderId="8" xfId="0" applyFont="1" applyBorder="1" applyAlignment="1">
      <alignment horizontal="center"/>
    </xf>
    <xf numFmtId="164" fontId="9" fillId="0" borderId="11" xfId="0" applyFont="1" applyBorder="1" applyAlignment="1">
      <alignment horizontal="center"/>
    </xf>
    <xf numFmtId="164" fontId="15" fillId="0" borderId="0" xfId="0" applyFont="1" applyAlignment="1" applyProtection="1">
      <alignment horizontal="center"/>
      <protection locked="0"/>
    </xf>
    <xf numFmtId="172" fontId="37" fillId="0" borderId="9" xfId="0" applyNumberFormat="1" applyFont="1" applyBorder="1" applyAlignment="1" applyProtection="1">
      <alignment horizontal="center"/>
      <protection locked="0"/>
    </xf>
    <xf numFmtId="168" fontId="45" fillId="0" borderId="18" xfId="0" applyNumberFormat="1" applyFont="1" applyBorder="1" applyAlignment="1" applyProtection="1">
      <alignment horizontal="center"/>
      <protection locked="0"/>
    </xf>
    <xf numFmtId="1" fontId="45" fillId="0" borderId="18" xfId="0" applyNumberFormat="1" applyFont="1" applyBorder="1" applyAlignment="1" applyProtection="1">
      <alignment horizontal="center"/>
      <protection locked="0"/>
    </xf>
    <xf numFmtId="1" fontId="45" fillId="0" borderId="18" xfId="0" applyNumberFormat="1" applyFont="1" applyBorder="1" applyAlignment="1">
      <alignment horizontal="center"/>
    </xf>
    <xf numFmtId="1" fontId="45" fillId="0" borderId="14" xfId="0" applyNumberFormat="1" applyFont="1" applyBorder="1" applyAlignment="1" applyProtection="1">
      <alignment horizontal="center"/>
      <protection locked="0"/>
    </xf>
    <xf numFmtId="164" fontId="36" fillId="0" borderId="13" xfId="0" applyFont="1" applyBorder="1" applyAlignment="1" applyProtection="1">
      <alignment horizontal="center"/>
      <protection locked="0"/>
    </xf>
    <xf numFmtId="164" fontId="5" fillId="0" borderId="13" xfId="0" applyFont="1" applyBorder="1" applyAlignment="1" applyProtection="1">
      <alignment horizontal="center"/>
      <protection locked="0"/>
    </xf>
    <xf numFmtId="168" fontId="5" fillId="0" borderId="14" xfId="0" applyNumberFormat="1" applyFont="1" applyBorder="1" applyAlignment="1" applyProtection="1">
      <alignment horizontal="center"/>
      <protection locked="0"/>
    </xf>
    <xf numFmtId="164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164" fontId="15" fillId="0" borderId="0" xfId="0" applyFont="1" applyAlignment="1">
      <alignment horizontal="right"/>
    </xf>
    <xf numFmtId="164" fontId="54" fillId="0" borderId="0" xfId="0" applyFont="1" applyAlignment="1">
      <alignment horizontal="center"/>
    </xf>
    <xf numFmtId="164" fontId="4" fillId="0" borderId="0" xfId="0" quotePrefix="1" applyFont="1" applyAlignment="1">
      <alignment horizontal="left"/>
    </xf>
    <xf numFmtId="164" fontId="55" fillId="0" borderId="0" xfId="0" applyFont="1"/>
    <xf numFmtId="164" fontId="11" fillId="0" borderId="0" xfId="0" applyFont="1" applyAlignment="1">
      <alignment horizontal="left"/>
    </xf>
    <xf numFmtId="164" fontId="11" fillId="0" borderId="0" xfId="0" applyFont="1" applyAlignment="1">
      <alignment horizontal="right"/>
    </xf>
    <xf numFmtId="164" fontId="11" fillId="0" borderId="0" xfId="0" applyFont="1" applyAlignment="1">
      <alignment horizontal="center"/>
    </xf>
    <xf numFmtId="175" fontId="11" fillId="0" borderId="0" xfId="0" applyNumberFormat="1" applyFont="1" applyAlignment="1">
      <alignment horizontal="left"/>
    </xf>
    <xf numFmtId="164" fontId="11" fillId="0" borderId="0" xfId="0" applyFont="1"/>
    <xf numFmtId="14" fontId="1" fillId="0" borderId="0" xfId="0" applyNumberFormat="1" applyFont="1" applyAlignment="1">
      <alignment horizontal="center"/>
    </xf>
    <xf numFmtId="1" fontId="2" fillId="0" borderId="24" xfId="0" applyNumberFormat="1" applyFont="1" applyBorder="1"/>
    <xf numFmtId="164" fontId="10" fillId="0" borderId="2" xfId="0" quotePrefix="1" applyFont="1" applyBorder="1" applyAlignment="1">
      <alignment horizontal="center"/>
    </xf>
    <xf numFmtId="164" fontId="20" fillId="0" borderId="3" xfId="0" quotePrefix="1" applyFont="1" applyBorder="1" applyAlignment="1">
      <alignment horizontal="center"/>
    </xf>
    <xf numFmtId="164" fontId="10" fillId="0" borderId="12" xfId="0" applyFont="1" applyBorder="1"/>
    <xf numFmtId="164" fontId="10" fillId="0" borderId="0" xfId="0" applyFont="1"/>
    <xf numFmtId="164" fontId="2" fillId="0" borderId="33" xfId="0" applyFont="1" applyBorder="1" applyAlignment="1">
      <alignment horizontal="right"/>
    </xf>
    <xf numFmtId="164" fontId="11" fillId="2" borderId="28" xfId="0" applyFont="1" applyFill="1" applyBorder="1" applyAlignment="1">
      <alignment horizontal="center"/>
    </xf>
    <xf numFmtId="164" fontId="11" fillId="2" borderId="28" xfId="0" applyFont="1" applyFill="1" applyBorder="1"/>
    <xf numFmtId="164" fontId="11" fillId="2" borderId="32" xfId="0" applyFont="1" applyFill="1" applyBorder="1" applyAlignment="1">
      <alignment horizontal="left"/>
    </xf>
    <xf numFmtId="164" fontId="52" fillId="0" borderId="0" xfId="0" applyFont="1"/>
    <xf numFmtId="176" fontId="9" fillId="0" borderId="9" xfId="0" applyNumberFormat="1" applyFont="1" applyBorder="1" applyAlignment="1">
      <alignment horizontal="center" vertical="center"/>
    </xf>
    <xf numFmtId="164" fontId="9" fillId="0" borderId="10" xfId="0" applyFont="1" applyBorder="1" applyAlignment="1">
      <alignment horizontal="center" vertical="center"/>
    </xf>
    <xf numFmtId="15" fontId="9" fillId="2" borderId="9" xfId="0" applyNumberFormat="1" applyFont="1" applyFill="1" applyBorder="1" applyAlignment="1" applyProtection="1">
      <alignment horizontal="center" vertical="center"/>
      <protection locked="0"/>
    </xf>
    <xf numFmtId="168" fontId="9" fillId="2" borderId="12" xfId="0" applyNumberFormat="1" applyFont="1" applyFill="1" applyBorder="1" applyAlignment="1">
      <alignment horizontal="center" vertical="center"/>
    </xf>
    <xf numFmtId="167" fontId="9" fillId="2" borderId="12" xfId="0" applyNumberFormat="1" applyFont="1" applyFill="1" applyBorder="1" applyAlignment="1">
      <alignment horizontal="center" vertical="center"/>
    </xf>
    <xf numFmtId="164" fontId="9" fillId="2" borderId="10" xfId="0" applyFont="1" applyFill="1" applyBorder="1" applyAlignment="1">
      <alignment horizontal="center" vertical="center"/>
    </xf>
    <xf numFmtId="175" fontId="4" fillId="0" borderId="0" xfId="0" applyNumberFormat="1" applyFont="1" applyAlignment="1">
      <alignment horizontal="left" vertical="top"/>
    </xf>
    <xf numFmtId="164" fontId="4" fillId="0" borderId="0" xfId="0" applyFont="1" applyAlignment="1">
      <alignment horizontal="left" vertical="top"/>
    </xf>
    <xf numFmtId="164" fontId="4" fillId="0" borderId="56" xfId="0" applyFont="1" applyBorder="1" applyAlignment="1">
      <alignment horizontal="left" vertical="top"/>
    </xf>
    <xf numFmtId="164" fontId="4" fillId="0" borderId="38" xfId="0" applyFont="1" applyBorder="1" applyAlignment="1">
      <alignment horizontal="left" vertical="top"/>
    </xf>
    <xf numFmtId="164" fontId="4" fillId="0" borderId="5" xfId="0" applyFont="1" applyBorder="1" applyAlignment="1">
      <alignment horizontal="left" vertical="top"/>
    </xf>
    <xf numFmtId="164" fontId="4" fillId="0" borderId="7" xfId="0" applyFont="1" applyBorder="1" applyAlignment="1">
      <alignment horizontal="left" vertical="top"/>
    </xf>
    <xf numFmtId="164" fontId="4" fillId="0" borderId="4" xfId="0" applyFont="1" applyBorder="1" applyAlignment="1">
      <alignment horizontal="left" vertical="top"/>
    </xf>
    <xf numFmtId="14" fontId="4" fillId="0" borderId="7" xfId="0" applyNumberFormat="1" applyFont="1" applyBorder="1" applyAlignment="1">
      <alignment horizontal="left" vertical="top"/>
    </xf>
    <xf numFmtId="164" fontId="4" fillId="0" borderId="4" xfId="0" quotePrefix="1" applyFont="1" applyBorder="1" applyAlignment="1">
      <alignment horizontal="left" vertical="top"/>
    </xf>
    <xf numFmtId="164" fontId="4" fillId="0" borderId="2" xfId="0" quotePrefix="1" applyFont="1" applyBorder="1" applyAlignment="1">
      <alignment horizontal="left" vertical="top"/>
    </xf>
    <xf numFmtId="164" fontId="56" fillId="0" borderId="5" xfId="0" quotePrefix="1" applyFont="1" applyBorder="1" applyAlignment="1">
      <alignment horizontal="left" vertical="top"/>
    </xf>
    <xf numFmtId="164" fontId="56" fillId="0" borderId="5" xfId="0" applyFont="1" applyBorder="1" applyAlignment="1">
      <alignment horizontal="left" vertical="top"/>
    </xf>
    <xf numFmtId="164" fontId="43" fillId="0" borderId="7" xfId="0" applyFont="1" applyBorder="1" applyAlignment="1">
      <alignment horizontal="left" vertical="top"/>
    </xf>
    <xf numFmtId="164" fontId="41" fillId="0" borderId="2" xfId="0" applyFont="1" applyBorder="1"/>
    <xf numFmtId="164" fontId="55" fillId="0" borderId="0" xfId="0" applyFont="1" applyAlignment="1">
      <alignment horizontal="left" vertical="top"/>
    </xf>
    <xf numFmtId="164" fontId="21" fillId="0" borderId="35" xfId="0" applyFont="1" applyBorder="1" applyAlignment="1">
      <alignment horizontal="left" vertical="top"/>
    </xf>
    <xf numFmtId="164" fontId="21" fillId="0" borderId="34" xfId="0" applyFont="1" applyBorder="1" applyAlignment="1">
      <alignment horizontal="left" vertical="top"/>
    </xf>
    <xf numFmtId="164" fontId="21" fillId="0" borderId="36" xfId="0" applyFont="1" applyBorder="1" applyAlignment="1">
      <alignment horizontal="left" vertical="top"/>
    </xf>
    <xf numFmtId="175" fontId="21" fillId="0" borderId="12" xfId="0" applyNumberFormat="1" applyFont="1" applyBorder="1" applyAlignment="1">
      <alignment horizontal="left" vertical="top"/>
    </xf>
    <xf numFmtId="164" fontId="21" fillId="0" borderId="12" xfId="0" applyFont="1" applyBorder="1" applyAlignment="1">
      <alignment horizontal="left" vertical="top"/>
    </xf>
    <xf numFmtId="164" fontId="21" fillId="0" borderId="14" xfId="0" applyFont="1" applyBorder="1" applyAlignment="1">
      <alignment horizontal="left" vertical="top"/>
    </xf>
    <xf numFmtId="164" fontId="21" fillId="0" borderId="11" xfId="0" quotePrefix="1" applyFont="1" applyBorder="1" applyAlignment="1">
      <alignment horizontal="left" vertical="top"/>
    </xf>
    <xf numFmtId="164" fontId="21" fillId="0" borderId="11" xfId="0" applyFont="1" applyBorder="1" applyAlignment="1">
      <alignment horizontal="left" vertical="top"/>
    </xf>
    <xf numFmtId="14" fontId="21" fillId="0" borderId="14" xfId="0" applyNumberFormat="1" applyFont="1" applyBorder="1" applyAlignment="1">
      <alignment horizontal="left" vertical="top"/>
    </xf>
    <xf numFmtId="167" fontId="21" fillId="0" borderId="11" xfId="0" applyNumberFormat="1" applyFont="1" applyBorder="1" applyAlignment="1">
      <alignment horizontal="left" vertical="top"/>
    </xf>
    <xf numFmtId="164" fontId="21" fillId="0" borderId="9" xfId="0" applyFont="1" applyBorder="1" applyAlignment="1">
      <alignment horizontal="left" vertical="top"/>
    </xf>
    <xf numFmtId="164" fontId="21" fillId="0" borderId="12" xfId="0" applyFont="1" applyBorder="1" applyAlignment="1">
      <alignment vertical="top"/>
    </xf>
    <xf numFmtId="164" fontId="21" fillId="0" borderId="14" xfId="0" applyFont="1" applyBorder="1" applyAlignment="1">
      <alignment vertical="top"/>
    </xf>
    <xf numFmtId="164" fontId="21" fillId="0" borderId="9" xfId="0" applyFont="1" applyBorder="1" applyAlignment="1">
      <alignment vertical="top"/>
    </xf>
    <xf numFmtId="164" fontId="57" fillId="0" borderId="0" xfId="0" applyFont="1" applyAlignment="1">
      <alignment horizontal="left" vertical="top"/>
    </xf>
    <xf numFmtId="164" fontId="2" fillId="0" borderId="33" xfId="0" applyFont="1" applyBorder="1" applyAlignment="1">
      <alignment horizontal="left"/>
    </xf>
    <xf numFmtId="164" fontId="2" fillId="0" borderId="28" xfId="0" quotePrefix="1" applyFont="1" applyBorder="1" applyAlignment="1">
      <alignment horizontal="left"/>
    </xf>
    <xf numFmtId="164" fontId="2" fillId="0" borderId="28" xfId="0" applyFont="1" applyBorder="1" applyAlignment="1">
      <alignment horizontal="left"/>
    </xf>
    <xf numFmtId="164" fontId="2" fillId="0" borderId="28" xfId="0" applyFont="1" applyBorder="1" applyAlignment="1">
      <alignment horizontal="right"/>
    </xf>
    <xf numFmtId="164" fontId="2" fillId="0" borderId="28" xfId="0" applyFont="1" applyBorder="1" applyAlignment="1">
      <alignment horizontal="center"/>
    </xf>
    <xf numFmtId="164" fontId="2" fillId="0" borderId="32" xfId="0" applyFont="1" applyBorder="1"/>
    <xf numFmtId="167" fontId="2" fillId="0" borderId="28" xfId="0" applyNumberFormat="1" applyFont="1" applyBorder="1" applyAlignment="1">
      <alignment horizontal="center"/>
    </xf>
    <xf numFmtId="172" fontId="2" fillId="0" borderId="32" xfId="0" applyNumberFormat="1" applyFont="1" applyBorder="1"/>
    <xf numFmtId="49" fontId="22" fillId="0" borderId="30" xfId="0" applyNumberFormat="1" applyFont="1" applyBorder="1" applyAlignment="1">
      <alignment horizontal="left" vertical="center" wrapText="1"/>
    </xf>
    <xf numFmtId="164" fontId="2" fillId="0" borderId="94" xfId="0" applyFont="1" applyBorder="1" applyAlignment="1">
      <alignment horizontal="left" vertical="center"/>
    </xf>
    <xf numFmtId="170" fontId="2" fillId="0" borderId="30" xfId="0" applyNumberFormat="1" applyFont="1" applyBorder="1" applyAlignment="1">
      <alignment horizontal="left" vertical="center"/>
    </xf>
    <xf numFmtId="164" fontId="2" fillId="0" borderId="75" xfId="0" applyFont="1" applyBorder="1" applyAlignment="1">
      <alignment horizontal="left" vertical="center"/>
    </xf>
    <xf numFmtId="49" fontId="2" fillId="0" borderId="46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164" fontId="2" fillId="0" borderId="30" xfId="0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 wrapText="1"/>
    </xf>
    <xf numFmtId="164" fontId="10" fillId="0" borderId="0" xfId="0" applyFont="1" applyAlignment="1">
      <alignment horizontal="left"/>
    </xf>
    <xf numFmtId="175" fontId="2" fillId="0" borderId="0" xfId="0" applyNumberFormat="1" applyFont="1" applyAlignment="1">
      <alignment horizontal="left"/>
    </xf>
    <xf numFmtId="14" fontId="2" fillId="0" borderId="0" xfId="0" applyNumberFormat="1" applyFont="1"/>
    <xf numFmtId="0" fontId="31" fillId="0" borderId="4" xfId="1" applyFont="1" applyBorder="1"/>
    <xf numFmtId="0" fontId="10" fillId="0" borderId="5" xfId="6" applyBorder="1"/>
    <xf numFmtId="164" fontId="58" fillId="0" borderId="4" xfId="14" applyFont="1" applyBorder="1" applyAlignment="1">
      <alignment wrapText="1"/>
    </xf>
    <xf numFmtId="0" fontId="2" fillId="0" borderId="34" xfId="9" applyFont="1" applyBorder="1" applyAlignment="1">
      <alignment horizontal="center"/>
    </xf>
    <xf numFmtId="0" fontId="27" fillId="0" borderId="39" xfId="9" applyFont="1" applyBorder="1" applyAlignment="1">
      <alignment horizontal="center" vertical="center"/>
    </xf>
    <xf numFmtId="0" fontId="10" fillId="0" borderId="94" xfId="1" applyBorder="1" applyAlignment="1">
      <alignment horizontal="center"/>
    </xf>
    <xf numFmtId="0" fontId="30" fillId="0" borderId="1" xfId="1" applyFont="1" applyBorder="1" applyAlignment="1">
      <alignment horizontal="center"/>
    </xf>
    <xf numFmtId="0" fontId="29" fillId="0" borderId="35" xfId="1" applyFont="1" applyBorder="1" applyAlignment="1">
      <alignment horizontal="right"/>
    </xf>
    <xf numFmtId="164" fontId="29" fillId="0" borderId="34" xfId="14" applyFont="1" applyBorder="1" applyAlignment="1">
      <alignment horizontal="center"/>
    </xf>
    <xf numFmtId="164" fontId="32" fillId="6" borderId="34" xfId="14" applyFont="1" applyFill="1" applyBorder="1" applyAlignment="1">
      <alignment horizontal="center"/>
    </xf>
    <xf numFmtId="0" fontId="2" fillId="0" borderId="38" xfId="9" applyFont="1" applyBorder="1" applyAlignment="1">
      <alignment horizontal="left"/>
    </xf>
    <xf numFmtId="164" fontId="52" fillId="0" borderId="0" xfId="15" applyAlignment="1">
      <alignment horizontal="center"/>
    </xf>
    <xf numFmtId="0" fontId="2" fillId="0" borderId="0" xfId="9" applyFont="1"/>
    <xf numFmtId="14" fontId="2" fillId="0" borderId="0" xfId="9" applyNumberFormat="1" applyFont="1" applyAlignment="1">
      <alignment horizontal="left"/>
    </xf>
    <xf numFmtId="0" fontId="20" fillId="0" borderId="56" xfId="9" applyFont="1" applyBorder="1"/>
    <xf numFmtId="0" fontId="10" fillId="0" borderId="56" xfId="9" applyBorder="1" applyAlignment="1">
      <alignment horizontal="center" vertical="center"/>
    </xf>
    <xf numFmtId="0" fontId="30" fillId="0" borderId="8" xfId="1" applyFont="1" applyBorder="1" applyAlignment="1">
      <alignment horizontal="center"/>
    </xf>
    <xf numFmtId="14" fontId="2" fillId="0" borderId="11" xfId="9" applyNumberFormat="1" applyFont="1" applyBorder="1" applyAlignment="1">
      <alignment horizontal="left"/>
    </xf>
    <xf numFmtId="14" fontId="10" fillId="0" borderId="12" xfId="9" applyNumberFormat="1" applyBorder="1" applyAlignment="1">
      <alignment horizontal="center"/>
    </xf>
    <xf numFmtId="14" fontId="2" fillId="0" borderId="12" xfId="9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left"/>
    </xf>
    <xf numFmtId="0" fontId="20" fillId="0" borderId="14" xfId="9" applyFont="1" applyBorder="1" applyAlignment="1">
      <alignment horizontal="center"/>
    </xf>
    <xf numFmtId="164" fontId="55" fillId="0" borderId="14" xfId="0" applyFont="1" applyBorder="1" applyAlignment="1">
      <alignment horizontal="center" vertical="center"/>
    </xf>
    <xf numFmtId="0" fontId="20" fillId="0" borderId="41" xfId="1" applyFont="1" applyBorder="1" applyAlignment="1">
      <alignment horizontal="left" vertical="top" wrapText="1"/>
    </xf>
    <xf numFmtId="0" fontId="30" fillId="0" borderId="41" xfId="1" applyFont="1" applyBorder="1" applyAlignment="1">
      <alignment horizontal="left" vertical="top" wrapText="1"/>
    </xf>
    <xf numFmtId="0" fontId="21" fillId="2" borderId="57" xfId="1" applyFont="1" applyFill="1" applyBorder="1" applyAlignment="1">
      <alignment horizontal="left" vertical="top" wrapText="1"/>
    </xf>
    <xf numFmtId="0" fontId="20" fillId="0" borderId="55" xfId="9" applyFont="1" applyBorder="1" applyAlignment="1">
      <alignment horizontal="left" vertical="top"/>
    </xf>
    <xf numFmtId="0" fontId="21" fillId="3" borderId="41" xfId="9" applyFont="1" applyFill="1" applyBorder="1" applyAlignment="1">
      <alignment horizontal="left" vertical="top"/>
    </xf>
    <xf numFmtId="0" fontId="20" fillId="0" borderId="41" xfId="9" applyFont="1" applyBorder="1" applyAlignment="1">
      <alignment horizontal="left" vertical="top"/>
    </xf>
    <xf numFmtId="14" fontId="20" fillId="0" borderId="41" xfId="9" applyNumberFormat="1" applyFont="1" applyBorder="1" applyAlignment="1">
      <alignment horizontal="left" vertical="top"/>
    </xf>
    <xf numFmtId="0" fontId="20" fillId="0" borderId="57" xfId="9" applyFont="1" applyBorder="1" applyAlignment="1">
      <alignment horizontal="left" vertical="top"/>
    </xf>
    <xf numFmtId="0" fontId="2" fillId="0" borderId="30" xfId="8" applyFont="1" applyBorder="1" applyAlignment="1">
      <alignment horizontal="center"/>
    </xf>
    <xf numFmtId="0" fontId="2" fillId="0" borderId="23" xfId="1" applyFont="1" applyBorder="1" applyAlignment="1">
      <alignment horizontal="center" wrapText="1"/>
    </xf>
    <xf numFmtId="0" fontId="2" fillId="10" borderId="30" xfId="1" applyFont="1" applyFill="1" applyBorder="1" applyAlignment="1">
      <alignment horizontal="left" wrapText="1"/>
    </xf>
    <xf numFmtId="0" fontId="2" fillId="12" borderId="30" xfId="1" applyFont="1" applyFill="1" applyBorder="1" applyAlignment="1">
      <alignment horizontal="center"/>
    </xf>
    <xf numFmtId="0" fontId="22" fillId="0" borderId="33" xfId="1" applyFont="1" applyBorder="1" applyAlignment="1">
      <alignment horizontal="left" vertical="center" wrapText="1"/>
    </xf>
    <xf numFmtId="166" fontId="2" fillId="13" borderId="30" xfId="1" applyNumberFormat="1" applyFont="1" applyFill="1" applyBorder="1" applyAlignment="1">
      <alignment horizontal="left" vertical="center"/>
    </xf>
    <xf numFmtId="0" fontId="2" fillId="13" borderId="30" xfId="1" applyFont="1" applyFill="1" applyBorder="1" applyAlignment="1">
      <alignment horizontal="left" vertical="center" wrapText="1"/>
    </xf>
    <xf numFmtId="49" fontId="2" fillId="0" borderId="30" xfId="1" applyNumberFormat="1" applyFont="1" applyBorder="1" applyAlignment="1">
      <alignment horizontal="left" wrapText="1"/>
    </xf>
    <xf numFmtId="0" fontId="22" fillId="0" borderId="33" xfId="1" applyFont="1" applyBorder="1" applyAlignment="1">
      <alignment vertical="center" wrapText="1"/>
    </xf>
    <xf numFmtId="0" fontId="2" fillId="0" borderId="33" xfId="1" applyFont="1" applyBorder="1" applyAlignment="1">
      <alignment vertical="center" wrapText="1"/>
    </xf>
    <xf numFmtId="166" fontId="2" fillId="0" borderId="30" xfId="1" applyNumberFormat="1" applyFont="1" applyBorder="1" applyAlignment="1">
      <alignment horizontal="left" vertical="center" wrapText="1"/>
    </xf>
    <xf numFmtId="0" fontId="2" fillId="3" borderId="30" xfId="1" applyFont="1" applyFill="1" applyBorder="1" applyAlignment="1">
      <alignment horizontal="center"/>
    </xf>
    <xf numFmtId="0" fontId="22" fillId="0" borderId="30" xfId="1" applyFont="1" applyBorder="1" applyAlignment="1">
      <alignment vertical="center" wrapText="1"/>
    </xf>
    <xf numFmtId="166" fontId="2" fillId="0" borderId="30" xfId="1" applyNumberFormat="1" applyFont="1" applyBorder="1" applyAlignment="1">
      <alignment horizontal="left" vertical="center"/>
    </xf>
    <xf numFmtId="0" fontId="2" fillId="0" borderId="23" xfId="8" applyFont="1" applyBorder="1" applyAlignment="1">
      <alignment horizontal="center" wrapText="1"/>
    </xf>
    <xf numFmtId="0" fontId="2" fillId="0" borderId="30" xfId="8" applyFont="1" applyBorder="1" applyAlignment="1">
      <alignment horizontal="left" wrapText="1"/>
    </xf>
    <xf numFmtId="0" fontId="2" fillId="0" borderId="30" xfId="8" applyFont="1" applyBorder="1" applyAlignment="1">
      <alignment horizontal="center" wrapText="1"/>
    </xf>
    <xf numFmtId="166" fontId="2" fillId="13" borderId="30" xfId="1" applyNumberFormat="1" applyFont="1" applyFill="1" applyBorder="1" applyAlignment="1">
      <alignment horizontal="left" vertical="center" wrapText="1"/>
    </xf>
    <xf numFmtId="0" fontId="22" fillId="0" borderId="30" xfId="1" applyFont="1" applyBorder="1" applyAlignment="1">
      <alignment vertical="top" wrapText="1"/>
    </xf>
    <xf numFmtId="0" fontId="2" fillId="0" borderId="23" xfId="1" applyFont="1" applyBorder="1" applyAlignment="1">
      <alignment horizontal="center" vertical="center" wrapText="1"/>
    </xf>
    <xf numFmtId="0" fontId="2" fillId="0" borderId="95" xfId="1" applyFont="1" applyBorder="1" applyAlignment="1">
      <alignment horizontal="left" wrapText="1"/>
    </xf>
    <xf numFmtId="0" fontId="22" fillId="0" borderId="95" xfId="1" applyFont="1" applyBorder="1" applyAlignment="1">
      <alignment horizontal="left" vertical="center" wrapText="1"/>
    </xf>
    <xf numFmtId="0" fontId="10" fillId="0" borderId="0" xfId="9"/>
    <xf numFmtId="0" fontId="2" fillId="0" borderId="40" xfId="1" applyFont="1" applyBorder="1" applyAlignment="1">
      <alignment horizontal="left" wrapText="1"/>
    </xf>
    <xf numFmtId="0" fontId="2" fillId="0" borderId="28" xfId="1" applyFont="1" applyBorder="1" applyAlignment="1">
      <alignment horizontal="left" wrapText="1"/>
    </xf>
    <xf numFmtId="0" fontId="2" fillId="0" borderId="31" xfId="1" applyFont="1" applyBorder="1" applyAlignment="1">
      <alignment horizontal="left" wrapText="1"/>
    </xf>
    <xf numFmtId="165" fontId="10" fillId="0" borderId="0" xfId="1" applyNumberFormat="1" applyAlignment="1">
      <alignment horizontal="center"/>
    </xf>
    <xf numFmtId="0" fontId="10" fillId="0" borderId="0" xfId="1" applyAlignment="1">
      <alignment horizontal="center" vertical="center"/>
    </xf>
    <xf numFmtId="164" fontId="38" fillId="0" borderId="28" xfId="0" applyFont="1" applyBorder="1"/>
    <xf numFmtId="0" fontId="38" fillId="0" borderId="24" xfId="1" applyFont="1" applyBorder="1" applyAlignment="1">
      <alignment horizontal="left"/>
    </xf>
    <xf numFmtId="164" fontId="1" fillId="0" borderId="4" xfId="0" applyFont="1" applyBorder="1" applyAlignment="1">
      <alignment horizontal="center"/>
    </xf>
    <xf numFmtId="164" fontId="1" fillId="0" borderId="2" xfId="0" applyFont="1" applyBorder="1" applyAlignment="1">
      <alignment horizontal="center"/>
    </xf>
    <xf numFmtId="175" fontId="1" fillId="0" borderId="3" xfId="0" applyNumberFormat="1" applyFont="1" applyBorder="1" applyAlignment="1">
      <alignment horizontal="center"/>
    </xf>
    <xf numFmtId="164" fontId="1" fillId="0" borderId="37" xfId="0" applyFont="1" applyBorder="1" applyAlignment="1">
      <alignment horizontal="center"/>
    </xf>
    <xf numFmtId="164" fontId="1" fillId="0" borderId="7" xfId="0" applyFont="1" applyBorder="1" applyAlignment="1">
      <alignment horizontal="center"/>
    </xf>
    <xf numFmtId="164" fontId="1" fillId="0" borderId="6" xfId="0" applyFont="1" applyBorder="1" applyAlignment="1">
      <alignment horizontal="center"/>
    </xf>
    <xf numFmtId="164" fontId="1" fillId="0" borderId="5" xfId="0" applyFont="1" applyBorder="1" applyAlignment="1">
      <alignment horizontal="center"/>
    </xf>
    <xf numFmtId="164" fontId="1" fillId="0" borderId="1" xfId="0" quotePrefix="1" applyFont="1" applyBorder="1" applyAlignment="1">
      <alignment horizontal="center"/>
    </xf>
    <xf numFmtId="164" fontId="1" fillId="0" borderId="4" xfId="0" quotePrefix="1" applyFont="1" applyBorder="1" applyAlignment="1">
      <alignment horizontal="center"/>
    </xf>
    <xf numFmtId="164" fontId="21" fillId="0" borderId="4" xfId="0" applyFont="1" applyBorder="1" applyAlignment="1">
      <alignment horizontal="left"/>
    </xf>
    <xf numFmtId="164" fontId="21" fillId="0" borderId="5" xfId="0" applyFont="1" applyBorder="1" applyAlignment="1">
      <alignment horizontal="center"/>
    </xf>
    <xf numFmtId="164" fontId="21" fillId="0" borderId="3" xfId="0" applyFont="1" applyBorder="1" applyAlignment="1">
      <alignment horizontal="center"/>
    </xf>
    <xf numFmtId="0" fontId="10" fillId="0" borderId="30" xfId="7" applyBorder="1" applyAlignment="1">
      <alignment horizontal="center" vertical="center"/>
    </xf>
    <xf numFmtId="164" fontId="2" fillId="0" borderId="23" xfId="0" applyFont="1" applyBorder="1" applyAlignment="1">
      <alignment vertical="center" wrapText="1"/>
    </xf>
    <xf numFmtId="49" fontId="2" fillId="0" borderId="28" xfId="1" applyNumberFormat="1" applyFont="1" applyFill="1" applyBorder="1" applyAlignment="1" applyProtection="1">
      <alignment vertical="center" wrapText="1"/>
      <protection locked="0"/>
    </xf>
    <xf numFmtId="1" fontId="2" fillId="10" borderId="26" xfId="0" applyNumberFormat="1" applyFont="1" applyFill="1" applyBorder="1" applyAlignment="1" applyProtection="1">
      <alignment horizontal="center"/>
    </xf>
    <xf numFmtId="1" fontId="2" fillId="10" borderId="25" xfId="0" applyNumberFormat="1" applyFont="1" applyFill="1" applyBorder="1" applyAlignment="1" applyProtection="1">
      <alignment horizontal="center"/>
    </xf>
    <xf numFmtId="1" fontId="2" fillId="10" borderId="28" xfId="0" applyNumberFormat="1" applyFont="1" applyFill="1" applyBorder="1" applyAlignment="1" applyProtection="1">
      <alignment horizontal="center"/>
    </xf>
    <xf numFmtId="164" fontId="61" fillId="0" borderId="6" xfId="0" applyNumberFormat="1" applyFont="1" applyBorder="1" applyAlignment="1" applyProtection="1">
      <alignment horizontal="left" vertical="top"/>
    </xf>
    <xf numFmtId="164" fontId="61" fillId="0" borderId="7" xfId="0" applyNumberFormat="1" applyFont="1" applyBorder="1" applyAlignment="1" applyProtection="1">
      <alignment horizontal="left" vertical="top"/>
    </xf>
    <xf numFmtId="164" fontId="61" fillId="0" borderId="4" xfId="0" applyNumberFormat="1" applyFont="1" applyBorder="1" applyAlignment="1" applyProtection="1">
      <alignment horizontal="left" vertical="top"/>
    </xf>
    <xf numFmtId="164" fontId="61" fillId="0" borderId="5" xfId="0" applyNumberFormat="1" applyFont="1" applyBorder="1" applyAlignment="1" applyProtection="1">
      <alignment horizontal="left" vertical="top"/>
    </xf>
    <xf numFmtId="164" fontId="8" fillId="12" borderId="12" xfId="0" applyNumberFormat="1" applyFont="1" applyFill="1" applyBorder="1" applyAlignment="1" applyProtection="1">
      <alignment horizontal="center"/>
      <protection locked="0"/>
    </xf>
    <xf numFmtId="1" fontId="21" fillId="12" borderId="25" xfId="0" applyNumberFormat="1" applyFont="1" applyFill="1" applyBorder="1" applyProtection="1"/>
    <xf numFmtId="169" fontId="2" fillId="0" borderId="22" xfId="0" applyNumberFormat="1" applyFont="1" applyFill="1" applyBorder="1" applyAlignment="1" applyProtection="1">
      <alignment horizontal="left"/>
    </xf>
    <xf numFmtId="167" fontId="2" fillId="0" borderId="25" xfId="0" applyNumberFormat="1" applyFont="1" applyFill="1" applyBorder="1" applyAlignment="1" applyProtection="1">
      <alignment horizontal="center"/>
    </xf>
    <xf numFmtId="167" fontId="2" fillId="0" borderId="27" xfId="0" applyNumberFormat="1" applyFont="1" applyFill="1" applyBorder="1" applyAlignment="1" applyProtection="1">
      <alignment horizontal="center"/>
    </xf>
    <xf numFmtId="164" fontId="9" fillId="0" borderId="11" xfId="0" applyFont="1" applyBorder="1" applyAlignment="1" applyProtection="1">
      <alignment horizontal="center"/>
      <protection locked="0"/>
    </xf>
    <xf numFmtId="164" fontId="9" fillId="0" borderId="14" xfId="0" applyFont="1" applyBorder="1" applyAlignment="1" applyProtection="1">
      <alignment horizontal="center"/>
      <protection locked="0"/>
    </xf>
    <xf numFmtId="164" fontId="45" fillId="2" borderId="12" xfId="0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/>
    </xf>
    <xf numFmtId="168" fontId="2" fillId="13" borderId="30" xfId="0" applyNumberFormat="1" applyFont="1" applyFill="1" applyBorder="1" applyAlignment="1" applyProtection="1">
      <alignment horizontal="left"/>
    </xf>
    <xf numFmtId="170" fontId="2" fillId="13" borderId="30" xfId="0" applyNumberFormat="1" applyFont="1" applyFill="1" applyBorder="1" applyAlignment="1" applyProtection="1">
      <alignment horizontal="center"/>
    </xf>
    <xf numFmtId="164" fontId="22" fillId="13" borderId="30" xfId="0" applyNumberFormat="1" applyFont="1" applyFill="1" applyBorder="1" applyProtection="1"/>
    <xf numFmtId="49" fontId="22" fillId="13" borderId="30" xfId="0" applyNumberFormat="1" applyFont="1" applyFill="1" applyBorder="1" applyAlignment="1" applyProtection="1">
      <alignment horizontal="left" vertical="center"/>
    </xf>
    <xf numFmtId="164" fontId="62" fillId="0" borderId="19" xfId="0" applyFont="1" applyFill="1" applyBorder="1" applyAlignment="1">
      <alignment horizontal="right"/>
    </xf>
    <xf numFmtId="49" fontId="17" fillId="11" borderId="18" xfId="1" applyNumberFormat="1" applyFont="1" applyFill="1" applyBorder="1" applyAlignment="1">
      <alignment horizontal="left"/>
    </xf>
    <xf numFmtId="49" fontId="11" fillId="11" borderId="18" xfId="1" applyNumberFormat="1" applyFont="1" applyFill="1" applyBorder="1" applyAlignment="1">
      <alignment horizontal="center" vertical="center" wrapText="1"/>
    </xf>
    <xf numFmtId="164" fontId="20" fillId="11" borderId="16" xfId="0" applyFont="1" applyFill="1" applyBorder="1" applyAlignment="1">
      <alignment horizontal="right"/>
    </xf>
    <xf numFmtId="164" fontId="20" fillId="11" borderId="17" xfId="0" applyFont="1" applyFill="1" applyBorder="1" applyAlignment="1">
      <alignment horizontal="center"/>
    </xf>
    <xf numFmtId="164" fontId="21" fillId="0" borderId="13" xfId="0" applyNumberFormat="1" applyFont="1" applyBorder="1" applyAlignment="1" applyProtection="1">
      <alignment horizontal="left" vertical="top"/>
    </xf>
    <xf numFmtId="164" fontId="21" fillId="0" borderId="12" xfId="0" applyNumberFormat="1" applyFont="1" applyBorder="1" applyAlignment="1" applyProtection="1">
      <alignment horizontal="left" vertical="top"/>
    </xf>
    <xf numFmtId="164" fontId="21" fillId="0" borderId="10" xfId="0" applyNumberFormat="1" applyFont="1" applyBorder="1" applyAlignment="1" applyProtection="1">
      <alignment horizontal="left" vertical="top"/>
    </xf>
    <xf numFmtId="164" fontId="21" fillId="0" borderId="11" xfId="0" applyNumberFormat="1" applyFont="1" applyBorder="1" applyAlignment="1" applyProtection="1">
      <alignment horizontal="left" vertical="top"/>
    </xf>
    <xf numFmtId="164" fontId="21" fillId="0" borderId="14" xfId="0" applyNumberFormat="1" applyFont="1" applyBorder="1" applyAlignment="1" applyProtection="1">
      <alignment horizontal="left" vertical="top"/>
    </xf>
    <xf numFmtId="165" fontId="21" fillId="0" borderId="11" xfId="0" applyNumberFormat="1" applyFont="1" applyBorder="1" applyAlignment="1" applyProtection="1">
      <alignment horizontal="left" vertical="top"/>
    </xf>
    <xf numFmtId="1" fontId="21" fillId="0" borderId="14" xfId="0" applyNumberFormat="1" applyFont="1" applyBorder="1" applyAlignment="1" applyProtection="1">
      <alignment horizontal="left" vertical="top"/>
    </xf>
    <xf numFmtId="165" fontId="21" fillId="0" borderId="14" xfId="0" applyNumberFormat="1" applyFont="1" applyBorder="1" applyAlignment="1" applyProtection="1">
      <alignment horizontal="left" vertical="top"/>
    </xf>
    <xf numFmtId="167" fontId="21" fillId="0" borderId="11" xfId="0" applyNumberFormat="1" applyFont="1" applyBorder="1" applyAlignment="1" applyProtection="1">
      <alignment horizontal="left" vertical="top"/>
    </xf>
    <xf numFmtId="164" fontId="21" fillId="0" borderId="8" xfId="0" applyNumberFormat="1" applyFont="1" applyBorder="1" applyAlignment="1" applyProtection="1">
      <alignment horizontal="left" vertical="top"/>
    </xf>
    <xf numFmtId="0" fontId="21" fillId="0" borderId="65" xfId="1" applyFont="1" applyBorder="1" applyAlignment="1">
      <alignment horizontal="left" vertical="top"/>
    </xf>
    <xf numFmtId="0" fontId="2" fillId="0" borderId="31" xfId="1" applyFont="1" applyBorder="1" applyAlignment="1">
      <alignment horizontal="left" vertical="center" wrapText="1"/>
    </xf>
    <xf numFmtId="0" fontId="2" fillId="0" borderId="45" xfId="1" applyFont="1" applyBorder="1" applyAlignment="1">
      <alignment horizontal="left" vertical="center" wrapText="1"/>
    </xf>
    <xf numFmtId="49" fontId="2" fillId="0" borderId="28" xfId="1" applyNumberFormat="1" applyFont="1" applyFill="1" applyBorder="1" applyAlignment="1" applyProtection="1">
      <alignment horizontal="left" vertical="center" wrapText="1"/>
      <protection locked="0"/>
    </xf>
    <xf numFmtId="170" fontId="2" fillId="13" borderId="30" xfId="1" applyNumberFormat="1" applyFont="1" applyFill="1" applyBorder="1" applyAlignment="1">
      <alignment horizontal="left" vertical="center"/>
    </xf>
    <xf numFmtId="164" fontId="2" fillId="0" borderId="31" xfId="0" applyFont="1" applyBorder="1" applyAlignment="1">
      <alignment vertical="center" wrapText="1"/>
    </xf>
    <xf numFmtId="164" fontId="2" fillId="0" borderId="28" xfId="0" applyFont="1" applyBorder="1" applyAlignment="1">
      <alignment vertical="center" wrapText="1"/>
    </xf>
    <xf numFmtId="164" fontId="2" fillId="0" borderId="44" xfId="0" applyFont="1" applyBorder="1" applyAlignment="1">
      <alignment vertical="center" wrapText="1"/>
    </xf>
    <xf numFmtId="49" fontId="2" fillId="0" borderId="23" xfId="1" applyNumberFormat="1" applyFont="1" applyFill="1" applyBorder="1" applyAlignment="1" applyProtection="1">
      <alignment vertical="center" wrapText="1"/>
      <protection locked="0"/>
    </xf>
    <xf numFmtId="49" fontId="2" fillId="0" borderId="0" xfId="1" applyNumberFormat="1" applyFont="1" applyFill="1" applyBorder="1" applyAlignment="1" applyProtection="1">
      <alignment vertical="center" wrapText="1"/>
      <protection locked="0"/>
    </xf>
    <xf numFmtId="0" fontId="2" fillId="0" borderId="30" xfId="1" applyFont="1" applyFill="1" applyBorder="1" applyAlignment="1">
      <alignment vertical="center" wrapText="1"/>
    </xf>
    <xf numFmtId="49" fontId="2" fillId="0" borderId="23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31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30" xfId="7" applyFont="1" applyBorder="1" applyAlignment="1">
      <alignment horizontal="center" wrapText="1"/>
    </xf>
    <xf numFmtId="0" fontId="10" fillId="0" borderId="35" xfId="0" applyNumberFormat="1" applyFont="1" applyBorder="1" applyAlignment="1">
      <alignment horizontal="center" vertical="center"/>
    </xf>
    <xf numFmtId="164" fontId="10" fillId="0" borderId="34" xfId="0" applyFont="1" applyBorder="1" applyAlignment="1">
      <alignment horizontal="center" vertical="center"/>
    </xf>
    <xf numFmtId="0" fontId="21" fillId="10" borderId="18" xfId="1" applyFont="1" applyFill="1" applyBorder="1" applyAlignment="1">
      <alignment horizontal="center"/>
    </xf>
    <xf numFmtId="0" fontId="22" fillId="13" borderId="33" xfId="1" applyFont="1" applyFill="1" applyBorder="1" applyAlignment="1">
      <alignment vertical="center" wrapText="1"/>
    </xf>
    <xf numFmtId="0" fontId="2" fillId="0" borderId="30" xfId="1" applyFont="1" applyFill="1" applyBorder="1" applyAlignment="1">
      <alignment horizontal="left" wrapText="1"/>
    </xf>
    <xf numFmtId="164" fontId="22" fillId="0" borderId="75" xfId="0" applyFont="1" applyBorder="1" applyAlignment="1">
      <alignment horizontal="left" vertical="center"/>
    </xf>
    <xf numFmtId="177" fontId="2" fillId="0" borderId="30" xfId="0" applyNumberFormat="1" applyFont="1" applyBorder="1" applyAlignment="1">
      <alignment horizontal="left" vertical="center"/>
    </xf>
    <xf numFmtId="164" fontId="2" fillId="0" borderId="28" xfId="0" applyFont="1" applyFill="1" applyBorder="1" applyAlignment="1">
      <alignment horizontal="left"/>
    </xf>
    <xf numFmtId="164" fontId="2" fillId="0" borderId="28" xfId="0" applyFont="1" applyFill="1" applyBorder="1" applyAlignment="1">
      <alignment horizontal="right"/>
    </xf>
    <xf numFmtId="164" fontId="2" fillId="0" borderId="28" xfId="0" applyFont="1" applyFill="1" applyBorder="1" applyAlignment="1">
      <alignment horizontal="center"/>
    </xf>
    <xf numFmtId="164" fontId="2" fillId="0" borderId="32" xfId="0" applyFont="1" applyFill="1" applyBorder="1" applyAlignment="1">
      <alignment horizontal="center"/>
    </xf>
    <xf numFmtId="172" fontId="2" fillId="0" borderId="28" xfId="0" applyNumberFormat="1" applyFont="1" applyFill="1" applyBorder="1" applyAlignment="1">
      <alignment horizontal="center"/>
    </xf>
    <xf numFmtId="167" fontId="2" fillId="0" borderId="25" xfId="0" applyNumberFormat="1" applyFont="1" applyFill="1" applyBorder="1" applyAlignment="1">
      <alignment horizontal="right"/>
    </xf>
    <xf numFmtId="167" fontId="2" fillId="0" borderId="28" xfId="0" applyNumberFormat="1" applyFont="1" applyFill="1" applyBorder="1" applyAlignment="1">
      <alignment horizontal="right"/>
    </xf>
    <xf numFmtId="164" fontId="11" fillId="2" borderId="32" xfId="0" applyFont="1" applyFill="1" applyBorder="1" applyAlignment="1"/>
    <xf numFmtId="0" fontId="2" fillId="13" borderId="30" xfId="1" applyFont="1" applyFill="1" applyBorder="1" applyAlignment="1">
      <alignment horizontal="left" wrapText="1"/>
    </xf>
    <xf numFmtId="166" fontId="2" fillId="0" borderId="30" xfId="1" applyNumberFormat="1" applyFont="1" applyFill="1" applyBorder="1" applyAlignment="1">
      <alignment horizontal="left" vertical="center" wrapText="1"/>
    </xf>
    <xf numFmtId="166" fontId="2" fillId="0" borderId="30" xfId="1" applyNumberFormat="1" applyFont="1" applyFill="1" applyBorder="1" applyAlignment="1">
      <alignment horizontal="left" vertical="center"/>
    </xf>
    <xf numFmtId="164" fontId="2" fillId="0" borderId="32" xfId="0" applyFont="1" applyBorder="1" applyAlignment="1">
      <alignment wrapText="1"/>
    </xf>
    <xf numFmtId="0" fontId="2" fillId="13" borderId="30" xfId="1" applyFont="1" applyFill="1" applyBorder="1" applyAlignment="1">
      <alignment vertical="center" wrapText="1"/>
    </xf>
    <xf numFmtId="0" fontId="2" fillId="8" borderId="60" xfId="12" applyFont="1" applyFill="1" applyBorder="1" applyAlignment="1">
      <alignment horizontal="left"/>
    </xf>
    <xf numFmtId="164" fontId="2" fillId="0" borderId="24" xfId="0" applyFont="1" applyFill="1" applyBorder="1" applyAlignment="1">
      <alignment horizontal="center"/>
    </xf>
    <xf numFmtId="164" fontId="2" fillId="0" borderId="33" xfId="0" applyFont="1" applyFill="1" applyBorder="1" applyAlignment="1">
      <alignment horizontal="center"/>
    </xf>
    <xf numFmtId="49" fontId="2" fillId="0" borderId="23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>
      <alignment horizontal="right"/>
    </xf>
    <xf numFmtId="164" fontId="2" fillId="0" borderId="24" xfId="0" quotePrefix="1" applyNumberFormat="1" applyFont="1" applyFill="1" applyBorder="1" applyAlignment="1" applyProtection="1">
      <alignment horizontal="left"/>
    </xf>
    <xf numFmtId="164" fontId="22" fillId="0" borderId="30" xfId="0" applyNumberFormat="1" applyFont="1" applyFill="1" applyBorder="1" applyAlignment="1" applyProtection="1">
      <alignment wrapText="1"/>
    </xf>
    <xf numFmtId="164" fontId="2" fillId="0" borderId="33" xfId="0" applyFont="1" applyFill="1" applyBorder="1"/>
    <xf numFmtId="1" fontId="2" fillId="12" borderId="25" xfId="0" applyNumberFormat="1" applyFont="1" applyFill="1" applyBorder="1" applyAlignment="1" applyProtection="1">
      <alignment horizontal="center"/>
    </xf>
    <xf numFmtId="1" fontId="2" fillId="12" borderId="25" xfId="0" applyNumberFormat="1" applyFont="1" applyFill="1" applyBorder="1" applyProtection="1"/>
    <xf numFmtId="167" fontId="11" fillId="0" borderId="22" xfId="0" applyNumberFormat="1" applyFont="1" applyBorder="1" applyAlignment="1" applyProtection="1">
      <alignment horizontal="right"/>
    </xf>
    <xf numFmtId="164" fontId="0" fillId="0" borderId="22" xfId="0" applyBorder="1"/>
    <xf numFmtId="164" fontId="22" fillId="0" borderId="0" xfId="0" applyNumberFormat="1" applyFont="1" applyBorder="1" applyAlignment="1" applyProtection="1">
      <alignment horizontal="left" vertical="center" wrapText="1"/>
    </xf>
    <xf numFmtId="0" fontId="63" fillId="0" borderId="38" xfId="1" applyFont="1" applyBorder="1" applyAlignment="1">
      <alignment horizontal="center"/>
    </xf>
    <xf numFmtId="46" fontId="2" fillId="0" borderId="30" xfId="1" applyNumberFormat="1" applyFont="1" applyFill="1" applyBorder="1" applyAlignment="1">
      <alignment horizontal="left" vertical="center" wrapText="1"/>
    </xf>
    <xf numFmtId="172" fontId="22" fillId="5" borderId="5" xfId="0" applyNumberFormat="1" applyFont="1" applyFill="1" applyBorder="1" applyAlignment="1">
      <alignment horizontal="center" vertical="center" wrapText="1"/>
    </xf>
    <xf numFmtId="0" fontId="22" fillId="13" borderId="30" xfId="1" applyFont="1" applyFill="1" applyBorder="1" applyAlignment="1">
      <alignment horizontal="left" vertical="center" wrapText="1"/>
    </xf>
    <xf numFmtId="170" fontId="22" fillId="0" borderId="30" xfId="1" applyNumberFormat="1" applyFont="1" applyBorder="1" applyAlignment="1">
      <alignment horizontal="left" vertical="center" wrapText="1"/>
    </xf>
    <xf numFmtId="164" fontId="10" fillId="0" borderId="4" xfId="0" applyFont="1" applyBorder="1" applyAlignment="1">
      <alignment horizontal="center"/>
    </xf>
    <xf numFmtId="164" fontId="0" fillId="0" borderId="5" xfId="0" applyBorder="1" applyAlignment="1">
      <alignment horizontal="center"/>
    </xf>
    <xf numFmtId="174" fontId="9" fillId="11" borderId="11" xfId="0" applyNumberFormat="1" applyFont="1" applyFill="1" applyBorder="1" applyAlignment="1">
      <alignment horizontal="center"/>
    </xf>
    <xf numFmtId="174" fontId="16" fillId="11" borderId="10" xfId="0" applyNumberFormat="1" applyFont="1" applyFill="1" applyBorder="1" applyAlignment="1">
      <alignment horizontal="center"/>
    </xf>
    <xf numFmtId="164" fontId="21" fillId="11" borderId="20" xfId="0" applyFont="1" applyFill="1" applyBorder="1" applyAlignment="1">
      <alignment horizontal="left"/>
    </xf>
    <xf numFmtId="164" fontId="21" fillId="11" borderId="21" xfId="0" applyFont="1" applyFill="1" applyBorder="1" applyAlignment="1">
      <alignment horizontal="left"/>
    </xf>
    <xf numFmtId="49" fontId="21" fillId="10" borderId="34" xfId="0" applyNumberFormat="1" applyFont="1" applyFill="1" applyBorder="1" applyAlignment="1">
      <alignment horizontal="left" vertical="center" wrapText="1"/>
    </xf>
    <xf numFmtId="49" fontId="21" fillId="10" borderId="39" xfId="0" applyNumberFormat="1" applyFont="1" applyFill="1" applyBorder="1" applyAlignment="1">
      <alignment horizontal="left" vertical="center" wrapText="1"/>
    </xf>
    <xf numFmtId="0" fontId="29" fillId="0" borderId="4" xfId="1" applyFont="1" applyFill="1" applyBorder="1" applyAlignment="1">
      <alignment horizontal="center"/>
    </xf>
    <xf numFmtId="164" fontId="0" fillId="0" borderId="3" xfId="0" applyBorder="1" applyAlignment="1">
      <alignment horizontal="center"/>
    </xf>
    <xf numFmtId="0" fontId="29" fillId="0" borderId="5" xfId="1" applyFont="1" applyFill="1" applyBorder="1" applyAlignment="1">
      <alignment horizontal="center"/>
    </xf>
    <xf numFmtId="164" fontId="0" fillId="0" borderId="7" xfId="0" applyBorder="1" applyAlignment="1">
      <alignment horizontal="center"/>
    </xf>
    <xf numFmtId="0" fontId="30" fillId="6" borderId="38" xfId="1" applyFont="1" applyFill="1" applyBorder="1" applyAlignment="1">
      <alignment horizontal="center"/>
    </xf>
    <xf numFmtId="164" fontId="0" fillId="0" borderId="40" xfId="0" applyBorder="1" applyAlignment="1">
      <alignment horizontal="center"/>
    </xf>
    <xf numFmtId="0" fontId="32" fillId="6" borderId="0" xfId="1" applyFont="1" applyFill="1" applyBorder="1" applyAlignment="1">
      <alignment horizontal="center"/>
    </xf>
    <xf numFmtId="164" fontId="53" fillId="0" borderId="56" xfId="0" applyFont="1" applyBorder="1" applyAlignment="1">
      <alignment horizontal="center"/>
    </xf>
    <xf numFmtId="49" fontId="32" fillId="10" borderId="0" xfId="0" applyNumberFormat="1" applyFont="1" applyFill="1" applyBorder="1" applyAlignment="1">
      <alignment horizontal="left" vertical="center"/>
    </xf>
    <xf numFmtId="49" fontId="53" fillId="10" borderId="0" xfId="0" applyNumberFormat="1" applyFont="1" applyFill="1" applyBorder="1" applyAlignment="1">
      <alignment vertical="center"/>
    </xf>
    <xf numFmtId="0" fontId="11" fillId="2" borderId="25" xfId="1" applyFont="1" applyFill="1" applyBorder="1" applyAlignment="1">
      <alignment horizontal="center"/>
    </xf>
    <xf numFmtId="164" fontId="0" fillId="0" borderId="23" xfId="0" applyBorder="1"/>
    <xf numFmtId="170" fontId="37" fillId="2" borderId="13" xfId="0" applyNumberFormat="1" applyFont="1" applyFill="1" applyBorder="1" applyAlignment="1">
      <alignment horizontal="center"/>
    </xf>
    <xf numFmtId="164" fontId="0" fillId="0" borderId="10" xfId="0" applyBorder="1" applyAlignment="1">
      <alignment horizontal="center"/>
    </xf>
    <xf numFmtId="164" fontId="2" fillId="0" borderId="61" xfId="0" applyFont="1" applyBorder="1" applyAlignment="1">
      <alignment horizontal="center"/>
    </xf>
    <xf numFmtId="164" fontId="30" fillId="0" borderId="34" xfId="14" applyFont="1" applyBorder="1" applyAlignment="1">
      <alignment horizontal="center"/>
    </xf>
    <xf numFmtId="164" fontId="59" fillId="0" borderId="34" xfId="0" applyFont="1" applyBorder="1"/>
    <xf numFmtId="164" fontId="59" fillId="0" borderId="39" xfId="0" applyFont="1" applyBorder="1"/>
    <xf numFmtId="0" fontId="10" fillId="0" borderId="47" xfId="1" applyBorder="1" applyAlignment="1">
      <alignment horizontal="center"/>
    </xf>
    <xf numFmtId="0" fontId="10" fillId="0" borderId="16" xfId="1" applyBorder="1" applyAlignment="1">
      <alignment horizontal="center"/>
    </xf>
    <xf numFmtId="164" fontId="52" fillId="0" borderId="16" xfId="0" applyFont="1" applyBorder="1" applyAlignment="1">
      <alignment horizontal="center"/>
    </xf>
    <xf numFmtId="0" fontId="10" fillId="0" borderId="15" xfId="1" applyBorder="1" applyAlignment="1">
      <alignment horizontal="center"/>
    </xf>
    <xf numFmtId="164" fontId="52" fillId="0" borderId="48" xfId="0" applyFont="1" applyBorder="1" applyAlignment="1">
      <alignment horizontal="center"/>
    </xf>
    <xf numFmtId="0" fontId="20" fillId="10" borderId="50" xfId="1" applyFont="1" applyFill="1" applyBorder="1" applyAlignment="1">
      <alignment horizontal="center"/>
    </xf>
    <xf numFmtId="164" fontId="52" fillId="10" borderId="20" xfId="0" applyFont="1" applyFill="1" applyBorder="1" applyAlignment="1">
      <alignment horizontal="center"/>
    </xf>
    <xf numFmtId="164" fontId="52" fillId="10" borderId="21" xfId="0" applyFont="1" applyFill="1" applyBorder="1" applyAlignment="1">
      <alignment horizontal="center"/>
    </xf>
    <xf numFmtId="0" fontId="20" fillId="10" borderId="19" xfId="1" applyFont="1" applyFill="1" applyBorder="1" applyAlignment="1">
      <alignment horizontal="center"/>
    </xf>
    <xf numFmtId="164" fontId="55" fillId="10" borderId="51" xfId="0" applyFont="1" applyFill="1" applyBorder="1" applyAlignment="1">
      <alignment horizontal="center"/>
    </xf>
    <xf numFmtId="164" fontId="1" fillId="0" borderId="35" xfId="14" applyFont="1" applyBorder="1" applyAlignment="1">
      <alignment horizontal="center"/>
    </xf>
    <xf numFmtId="164" fontId="60" fillId="0" borderId="34" xfId="0" applyFont="1" applyBorder="1" applyAlignment="1">
      <alignment horizontal="center"/>
    </xf>
    <xf numFmtId="49" fontId="21" fillId="6" borderId="34" xfId="1" applyNumberFormat="1" applyFont="1" applyFill="1" applyBorder="1" applyAlignment="1">
      <alignment horizontal="left"/>
    </xf>
    <xf numFmtId="164" fontId="60" fillId="0" borderId="39" xfId="0" applyFont="1" applyBorder="1" applyAlignment="1">
      <alignment horizontal="left"/>
    </xf>
    <xf numFmtId="0" fontId="2" fillId="0" borderId="64" xfId="12" applyFont="1" applyBorder="1" applyAlignment="1">
      <alignment horizontal="center"/>
    </xf>
    <xf numFmtId="164" fontId="0" fillId="0" borderId="65" xfId="0" applyBorder="1" applyAlignment="1"/>
    <xf numFmtId="0" fontId="11" fillId="2" borderId="12" xfId="12" applyFont="1" applyFill="1" applyBorder="1" applyAlignment="1">
      <alignment horizontal="center"/>
    </xf>
    <xf numFmtId="0" fontId="2" fillId="0" borderId="5" xfId="12" applyFont="1" applyBorder="1" applyAlignment="1">
      <alignment horizontal="center"/>
    </xf>
    <xf numFmtId="0" fontId="11" fillId="6" borderId="12" xfId="12" applyFont="1" applyFill="1" applyBorder="1" applyAlignment="1">
      <alignment horizontal="center"/>
    </xf>
    <xf numFmtId="164" fontId="39" fillId="0" borderId="10" xfId="0" applyFont="1" applyBorder="1" applyAlignment="1">
      <alignment horizontal="center"/>
    </xf>
    <xf numFmtId="14" fontId="11" fillId="6" borderId="13" xfId="12" applyNumberFormat="1" applyFont="1" applyFill="1" applyBorder="1" applyAlignment="1">
      <alignment horizontal="left"/>
    </xf>
    <xf numFmtId="164" fontId="39" fillId="0" borderId="14" xfId="0" applyFont="1" applyBorder="1" applyAlignment="1"/>
    <xf numFmtId="0" fontId="1" fillId="0" borderId="33" xfId="12" applyFont="1" applyBorder="1" applyAlignment="1">
      <alignment horizontal="center"/>
    </xf>
    <xf numFmtId="164" fontId="0" fillId="0" borderId="32" xfId="0" applyBorder="1" applyAlignment="1">
      <alignment horizontal="center"/>
    </xf>
    <xf numFmtId="49" fontId="22" fillId="0" borderId="31" xfId="0" applyNumberFormat="1" applyFont="1" applyFill="1" applyBorder="1" applyAlignment="1" applyProtection="1">
      <alignment horizontal="left" vertical="center" wrapText="1"/>
    </xf>
    <xf numFmtId="164" fontId="21" fillId="0" borderId="9" xfId="0" applyNumberFormat="1" applyFont="1" applyBorder="1" applyAlignment="1" applyProtection="1">
      <alignment horizontal="left" vertical="top"/>
    </xf>
  </cellXfs>
  <cellStyles count="16">
    <cellStyle name="Comma0" xfId="2" xr:uid="{00000000-0005-0000-0000-000000000000}"/>
    <cellStyle name="Currency0" xfId="3" xr:uid="{00000000-0005-0000-0000-000001000000}"/>
    <cellStyle name="Normal" xfId="0" builtinId="0"/>
    <cellStyle name="Normal 2" xfId="4" xr:uid="{00000000-0005-0000-0000-000003000000}"/>
    <cellStyle name="Normal_MSB_1 2" xfId="15" xr:uid="{F56CFEA3-3CC3-43E9-904B-F2865B8E0B48}"/>
    <cellStyle name="Normal_MSB_1_status-OCC" xfId="5" xr:uid="{00000000-0005-0000-0000-000006000000}"/>
    <cellStyle name="Normal_MSB_1_status-OCC 2" xfId="14" xr:uid="{7B5921CE-E27E-4C07-86CB-0E005BB0E0FB}"/>
    <cellStyle name="Normal_MSB_status-OCC" xfId="6" xr:uid="{00000000-0005-0000-0000-000007000000}"/>
    <cellStyle name="Normal_Sheet1" xfId="7" xr:uid="{00000000-0005-0000-0000-000008000000}"/>
    <cellStyle name="Normal_Sheet1_SE-JDL-369E-status" xfId="8" xr:uid="{00000000-0005-0000-0000-00000A000000}"/>
    <cellStyle name="Normal_Sheet1_status S-341r7" xfId="9" xr:uid="{00000000-0005-0000-0000-00000B000000}"/>
    <cellStyle name="Normal_Sheet1_status-OCC" xfId="1" xr:uid="{00000000-0005-0000-0000-00000C000000}"/>
    <cellStyle name="Normal_W&amp;B EQ Bell206L-1" xfId="10" xr:uid="{00000000-0005-0000-0000-00000E000000}"/>
    <cellStyle name="Normal_WEIGHT &amp; BALANCE_status-SE-JGBr7" xfId="11" xr:uid="{00000000-0005-0000-0000-00000F000000}"/>
    <cellStyle name="Normal_WEIGHT &amp; BALANCE_Weight Balance Record" xfId="12" xr:uid="{00000000-0005-0000-0000-000010000000}"/>
    <cellStyle name="Normal_Weight Balance Record" xfId="13" xr:uid="{00000000-0005-0000-0000-000011000000}"/>
  </cellStyles>
  <dxfs count="79"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2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2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2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CCFFCC"/>
      <color rgb="FFFF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71928</xdr:colOff>
      <xdr:row>1</xdr:row>
      <xdr:rowOff>135692</xdr:rowOff>
    </xdr:from>
    <xdr:to>
      <xdr:col>13</xdr:col>
      <xdr:colOff>338628</xdr:colOff>
      <xdr:row>1</xdr:row>
      <xdr:rowOff>354767</xdr:rowOff>
    </xdr:to>
    <xdr:sp macro="" textlink="">
      <xdr:nvSpPr>
        <xdr:cNvPr id="2" name="Text Box 7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02028" y="573842"/>
          <a:ext cx="266700" cy="21907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92792</xdr:colOff>
      <xdr:row>1</xdr:row>
      <xdr:rowOff>152210</xdr:rowOff>
    </xdr:from>
    <xdr:to>
      <xdr:col>13</xdr:col>
      <xdr:colOff>302342</xdr:colOff>
      <xdr:row>1</xdr:row>
      <xdr:rowOff>323660</xdr:rowOff>
    </xdr:to>
    <xdr:sp macro="" textlink="">
      <xdr:nvSpPr>
        <xdr:cNvPr id="3" name="Line 8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12322892" y="590360"/>
          <a:ext cx="2095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51254</xdr:colOff>
      <xdr:row>1</xdr:row>
      <xdr:rowOff>87086</xdr:rowOff>
    </xdr:from>
    <xdr:to>
      <xdr:col>12</xdr:col>
      <xdr:colOff>403679</xdr:colOff>
      <xdr:row>1</xdr:row>
      <xdr:rowOff>306161</xdr:rowOff>
    </xdr:to>
    <xdr:sp macro="" textlink="">
      <xdr:nvSpPr>
        <xdr:cNvPr id="4" name="Text Box 8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0100129" y="525236"/>
          <a:ext cx="352425" cy="21907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sv-SE" sz="800" b="0" i="0" strike="noStrike">
              <a:solidFill>
                <a:srgbClr val="000000"/>
              </a:solidFill>
              <a:latin typeface="Arial"/>
              <a:cs typeface="Arial"/>
            </a:rPr>
            <a:t>PCW</a:t>
          </a:r>
        </a:p>
      </xdr:txBody>
    </xdr:sp>
    <xdr:clientData/>
  </xdr:twoCellAnchor>
  <xdr:twoCellAnchor>
    <xdr:from>
      <xdr:col>15</xdr:col>
      <xdr:colOff>389026</xdr:colOff>
      <xdr:row>1</xdr:row>
      <xdr:rowOff>145596</xdr:rowOff>
    </xdr:from>
    <xdr:to>
      <xdr:col>15</xdr:col>
      <xdr:colOff>579526</xdr:colOff>
      <xdr:row>1</xdr:row>
      <xdr:rowOff>342900</xdr:rowOff>
    </xdr:to>
    <xdr:sp macro="" textlink="">
      <xdr:nvSpPr>
        <xdr:cNvPr id="5" name="Text Box 8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2990601" y="583746"/>
          <a:ext cx="190500" cy="197304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800" b="0" i="0" strike="noStrike">
              <a:solidFill>
                <a:srgbClr val="000000"/>
              </a:solidFill>
              <a:latin typeface="Arial"/>
              <a:cs typeface="Arial"/>
            </a:rPr>
            <a:t>__</a:t>
          </a:r>
        </a:p>
      </xdr:txBody>
    </xdr:sp>
    <xdr:clientData/>
  </xdr:twoCellAnchor>
  <xdr:twoCellAnchor>
    <xdr:from>
      <xdr:col>11</xdr:col>
      <xdr:colOff>32203</xdr:colOff>
      <xdr:row>1</xdr:row>
      <xdr:rowOff>21771</xdr:rowOff>
    </xdr:from>
    <xdr:to>
      <xdr:col>11</xdr:col>
      <xdr:colOff>641803</xdr:colOff>
      <xdr:row>1</xdr:row>
      <xdr:rowOff>193221</xdr:rowOff>
    </xdr:to>
    <xdr:sp macro="" textlink="">
      <xdr:nvSpPr>
        <xdr:cNvPr id="6" name="Text Box 8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8623753" y="459921"/>
          <a:ext cx="609600" cy="17145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800" b="1" i="0" strike="noStrike">
              <a:solidFill>
                <a:srgbClr val="000000"/>
              </a:solidFill>
              <a:latin typeface="Arial"/>
              <a:cs typeface="Arial"/>
            </a:rPr>
            <a:t>CODE</a:t>
          </a:r>
        </a:p>
      </xdr:txBody>
    </xdr:sp>
    <xdr:clientData/>
  </xdr:twoCellAnchor>
  <xdr:twoCellAnchor>
    <xdr:from>
      <xdr:col>11</xdr:col>
      <xdr:colOff>1266828</xdr:colOff>
      <xdr:row>0</xdr:row>
      <xdr:rowOff>142875</xdr:rowOff>
    </xdr:from>
    <xdr:to>
      <xdr:col>11</xdr:col>
      <xdr:colOff>1800226</xdr:colOff>
      <xdr:row>0</xdr:row>
      <xdr:rowOff>397783</xdr:rowOff>
    </xdr:to>
    <xdr:sp macro="" textlink="">
      <xdr:nvSpPr>
        <xdr:cNvPr id="7" name="Text Box 8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8477253" y="142875"/>
          <a:ext cx="533398" cy="254908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ASB - 1</a:t>
          </a:r>
        </a:p>
      </xdr:txBody>
    </xdr:sp>
    <xdr:clientData/>
  </xdr:twoCellAnchor>
  <xdr:twoCellAnchor>
    <xdr:from>
      <xdr:col>12</xdr:col>
      <xdr:colOff>1540933</xdr:colOff>
      <xdr:row>0</xdr:row>
      <xdr:rowOff>159658</xdr:rowOff>
    </xdr:from>
    <xdr:to>
      <xdr:col>12</xdr:col>
      <xdr:colOff>1913466</xdr:colOff>
      <xdr:row>0</xdr:row>
      <xdr:rowOff>407308</xdr:rowOff>
    </xdr:to>
    <xdr:sp macro="" textlink="">
      <xdr:nvSpPr>
        <xdr:cNvPr id="8" name="Text Box 8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804400" y="159658"/>
          <a:ext cx="372533" cy="2476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17236</xdr:colOff>
      <xdr:row>0</xdr:row>
      <xdr:rowOff>190047</xdr:rowOff>
    </xdr:from>
    <xdr:to>
      <xdr:col>15</xdr:col>
      <xdr:colOff>306161</xdr:colOff>
      <xdr:row>0</xdr:row>
      <xdr:rowOff>396876</xdr:rowOff>
    </xdr:to>
    <xdr:sp macro="" textlink="">
      <xdr:nvSpPr>
        <xdr:cNvPr id="9" name="Text Box 8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3352236" y="190047"/>
          <a:ext cx="288925" cy="206829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597353</xdr:colOff>
      <xdr:row>0</xdr:row>
      <xdr:rowOff>32204</xdr:rowOff>
    </xdr:from>
    <xdr:to>
      <xdr:col>11</xdr:col>
      <xdr:colOff>653596</xdr:colOff>
      <xdr:row>0</xdr:row>
      <xdr:rowOff>222704</xdr:rowOff>
    </xdr:to>
    <xdr:sp macro="" textlink="">
      <xdr:nvSpPr>
        <xdr:cNvPr id="10" name="Text Box 8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8588828" y="32204"/>
          <a:ext cx="656318" cy="1905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800" b="1" i="0" strike="noStrike">
              <a:solidFill>
                <a:srgbClr val="000000"/>
              </a:solidFill>
              <a:latin typeface="Arial"/>
              <a:cs typeface="Arial"/>
            </a:rPr>
            <a:t>CAT</a:t>
          </a:r>
        </a:p>
      </xdr:txBody>
    </xdr:sp>
    <xdr:clientData/>
  </xdr:twoCellAnchor>
  <xdr:twoCellAnchor>
    <xdr:from>
      <xdr:col>13</xdr:col>
      <xdr:colOff>61305</xdr:colOff>
      <xdr:row>2</xdr:row>
      <xdr:rowOff>65956</xdr:rowOff>
    </xdr:from>
    <xdr:to>
      <xdr:col>13</xdr:col>
      <xdr:colOff>394680</xdr:colOff>
      <xdr:row>2</xdr:row>
      <xdr:rowOff>268703</xdr:rowOff>
    </xdr:to>
    <xdr:sp macro="" textlink="">
      <xdr:nvSpPr>
        <xdr:cNvPr id="11" name="Text Box 8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2291405" y="875581"/>
          <a:ext cx="333375" cy="202747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103034</xdr:colOff>
      <xdr:row>2</xdr:row>
      <xdr:rowOff>86821</xdr:rowOff>
    </xdr:from>
    <xdr:to>
      <xdr:col>13</xdr:col>
      <xdr:colOff>369734</xdr:colOff>
      <xdr:row>2</xdr:row>
      <xdr:rowOff>251468</xdr:rowOff>
    </xdr:to>
    <xdr:sp macro="" textlink="">
      <xdr:nvSpPr>
        <xdr:cNvPr id="12" name="Line 8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>
          <a:off x="12333134" y="896446"/>
          <a:ext cx="266700" cy="1646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89881</xdr:colOff>
      <xdr:row>2</xdr:row>
      <xdr:rowOff>79111</xdr:rowOff>
    </xdr:from>
    <xdr:to>
      <xdr:col>13</xdr:col>
      <xdr:colOff>375631</xdr:colOff>
      <xdr:row>2</xdr:row>
      <xdr:rowOff>262808</xdr:rowOff>
    </xdr:to>
    <xdr:sp macro="" textlink="">
      <xdr:nvSpPr>
        <xdr:cNvPr id="13" name="Line 9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H="1">
          <a:off x="12319981" y="888736"/>
          <a:ext cx="285750" cy="18369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43089</xdr:colOff>
      <xdr:row>2</xdr:row>
      <xdr:rowOff>78013</xdr:rowOff>
    </xdr:from>
    <xdr:to>
      <xdr:col>12</xdr:col>
      <xdr:colOff>386896</xdr:colOff>
      <xdr:row>2</xdr:row>
      <xdr:rowOff>271235</xdr:rowOff>
    </xdr:to>
    <xdr:sp macro="" textlink="">
      <xdr:nvSpPr>
        <xdr:cNvPr id="14" name="Text Box 9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0091964" y="887638"/>
          <a:ext cx="343807" cy="193222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379501</xdr:colOff>
      <xdr:row>2</xdr:row>
      <xdr:rowOff>89543</xdr:rowOff>
    </xdr:from>
    <xdr:to>
      <xdr:col>15</xdr:col>
      <xdr:colOff>579526</xdr:colOff>
      <xdr:row>2</xdr:row>
      <xdr:rowOff>299093</xdr:rowOff>
    </xdr:to>
    <xdr:sp macro="" textlink="">
      <xdr:nvSpPr>
        <xdr:cNvPr id="15" name="Text Box 9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12981076" y="899168"/>
          <a:ext cx="200025" cy="20955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800" b="0" i="0" strike="noStrike">
              <a:solidFill>
                <a:srgbClr val="000000"/>
              </a:solidFill>
              <a:latin typeface="Arial"/>
              <a:cs typeface="Arial"/>
            </a:rPr>
            <a:t>NA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1562100</xdr:colOff>
      <xdr:row>1</xdr:row>
      <xdr:rowOff>76200</xdr:rowOff>
    </xdr:from>
    <xdr:to>
      <xdr:col>13</xdr:col>
      <xdr:colOff>1866900</xdr:colOff>
      <xdr:row>1</xdr:row>
      <xdr:rowOff>295275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BB8538F-0708-481F-917F-661944F3E811}"/>
            </a:ext>
          </a:extLst>
        </xdr:cNvPr>
        <xdr:cNvSpPr txBox="1">
          <a:spLocks noChangeArrowheads="1"/>
        </xdr:cNvSpPr>
      </xdr:nvSpPr>
      <xdr:spPr bwMode="auto">
        <a:xfrm>
          <a:off x="9698567" y="533400"/>
          <a:ext cx="3048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1562100</xdr:colOff>
      <xdr:row>1</xdr:row>
      <xdr:rowOff>123825</xdr:rowOff>
    </xdr:from>
    <xdr:to>
      <xdr:col>13</xdr:col>
      <xdr:colOff>1857375</xdr:colOff>
      <xdr:row>1</xdr:row>
      <xdr:rowOff>266700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396BBD3-C118-40E1-8ADA-4EF3DA3DADF7}"/>
            </a:ext>
          </a:extLst>
        </xdr:cNvPr>
        <xdr:cNvSpPr>
          <a:spLocks noChangeShapeType="1"/>
        </xdr:cNvSpPr>
      </xdr:nvSpPr>
      <xdr:spPr bwMode="auto">
        <a:xfrm flipH="1">
          <a:off x="9698567" y="581025"/>
          <a:ext cx="295275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1</xdr:row>
      <xdr:rowOff>76200</xdr:rowOff>
    </xdr:from>
    <xdr:to>
      <xdr:col>12</xdr:col>
      <xdr:colOff>352425</xdr:colOff>
      <xdr:row>1</xdr:row>
      <xdr:rowOff>304800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208D600-870A-4BEA-B126-3380F4298E8A}"/>
            </a:ext>
          </a:extLst>
        </xdr:cNvPr>
        <xdr:cNvSpPr txBox="1">
          <a:spLocks noChangeArrowheads="1"/>
        </xdr:cNvSpPr>
      </xdr:nvSpPr>
      <xdr:spPr bwMode="auto">
        <a:xfrm>
          <a:off x="7755467" y="533400"/>
          <a:ext cx="3524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PCW</a:t>
          </a:r>
        </a:p>
      </xdr:txBody>
    </xdr:sp>
    <xdr:clientData/>
  </xdr:twoCellAnchor>
  <xdr:twoCellAnchor>
    <xdr:from>
      <xdr:col>16</xdr:col>
      <xdr:colOff>457201</xdr:colOff>
      <xdr:row>1</xdr:row>
      <xdr:rowOff>77755</xdr:rowOff>
    </xdr:from>
    <xdr:to>
      <xdr:col>16</xdr:col>
      <xdr:colOff>709516</xdr:colOff>
      <xdr:row>1</xdr:row>
      <xdr:rowOff>301301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A477EFF-C304-46C5-A4EB-74F3B0F3C52D}"/>
            </a:ext>
          </a:extLst>
        </xdr:cNvPr>
        <xdr:cNvSpPr txBox="1">
          <a:spLocks noChangeArrowheads="1"/>
        </xdr:cNvSpPr>
      </xdr:nvSpPr>
      <xdr:spPr bwMode="auto">
        <a:xfrm>
          <a:off x="11692468" y="534955"/>
          <a:ext cx="252315" cy="22354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</a:t>
          </a:r>
        </a:p>
      </xdr:txBody>
    </xdr:sp>
    <xdr:clientData/>
  </xdr:twoCellAnchor>
  <xdr:twoCellAnchor>
    <xdr:from>
      <xdr:col>11</xdr:col>
      <xdr:colOff>28575</xdr:colOff>
      <xdr:row>1</xdr:row>
      <xdr:rowOff>0</xdr:rowOff>
    </xdr:from>
    <xdr:to>
      <xdr:col>11</xdr:col>
      <xdr:colOff>790575</xdr:colOff>
      <xdr:row>1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CBB45E8-49F9-487E-B746-D3AE288117F1}"/>
            </a:ext>
          </a:extLst>
        </xdr:cNvPr>
        <xdr:cNvSpPr txBox="1">
          <a:spLocks noChangeArrowheads="1"/>
        </xdr:cNvSpPr>
      </xdr:nvSpPr>
      <xdr:spPr bwMode="auto">
        <a:xfrm>
          <a:off x="6700308" y="457200"/>
          <a:ext cx="7620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CODE</a:t>
          </a:r>
        </a:p>
      </xdr:txBody>
    </xdr:sp>
    <xdr:clientData/>
  </xdr:twoCellAnchor>
  <xdr:twoCellAnchor>
    <xdr:from>
      <xdr:col>11</xdr:col>
      <xdr:colOff>1219200</xdr:colOff>
      <xdr:row>0</xdr:row>
      <xdr:rowOff>142875</xdr:rowOff>
    </xdr:from>
    <xdr:to>
      <xdr:col>13</xdr:col>
      <xdr:colOff>104775</xdr:colOff>
      <xdr:row>0</xdr:row>
      <xdr:rowOff>419100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8C4B641B-1DD9-46AF-ACBF-68088A95D38B}"/>
            </a:ext>
          </a:extLst>
        </xdr:cNvPr>
        <xdr:cNvSpPr txBox="1">
          <a:spLocks noChangeArrowheads="1"/>
        </xdr:cNvSpPr>
      </xdr:nvSpPr>
      <xdr:spPr bwMode="auto">
        <a:xfrm>
          <a:off x="7755466" y="142875"/>
          <a:ext cx="485776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ASB - 1</a:t>
          </a:r>
        </a:p>
      </xdr:txBody>
    </xdr:sp>
    <xdr:clientData/>
  </xdr:twoCellAnchor>
  <xdr:twoCellAnchor>
    <xdr:from>
      <xdr:col>13</xdr:col>
      <xdr:colOff>1257300</xdr:colOff>
      <xdr:row>0</xdr:row>
      <xdr:rowOff>152400</xdr:rowOff>
    </xdr:from>
    <xdr:to>
      <xdr:col>13</xdr:col>
      <xdr:colOff>1600200</xdr:colOff>
      <xdr:row>0</xdr:row>
      <xdr:rowOff>409575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B816A74D-4415-4683-B0DA-6875B04951A8}"/>
            </a:ext>
          </a:extLst>
        </xdr:cNvPr>
        <xdr:cNvSpPr txBox="1">
          <a:spLocks noChangeArrowheads="1"/>
        </xdr:cNvSpPr>
      </xdr:nvSpPr>
      <xdr:spPr bwMode="auto">
        <a:xfrm>
          <a:off x="9393767" y="152400"/>
          <a:ext cx="3429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16</xdr:col>
      <xdr:colOff>104775</xdr:colOff>
      <xdr:row>0</xdr:row>
      <xdr:rowOff>161925</xdr:rowOff>
    </xdr:from>
    <xdr:to>
      <xdr:col>16</xdr:col>
      <xdr:colOff>542925</xdr:colOff>
      <xdr:row>0</xdr:row>
      <xdr:rowOff>390525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060E2A8-271B-44A4-B508-8A8E9F625C79}"/>
            </a:ext>
          </a:extLst>
        </xdr:cNvPr>
        <xdr:cNvSpPr txBox="1">
          <a:spLocks noChangeArrowheads="1"/>
        </xdr:cNvSpPr>
      </xdr:nvSpPr>
      <xdr:spPr bwMode="auto">
        <a:xfrm>
          <a:off x="11340042" y="161925"/>
          <a:ext cx="4381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3-7</a:t>
          </a:r>
        </a:p>
      </xdr:txBody>
    </xdr:sp>
    <xdr:clientData/>
  </xdr:twoCellAnchor>
  <xdr:twoCellAnchor>
    <xdr:from>
      <xdr:col>11</xdr:col>
      <xdr:colOff>28575</xdr:colOff>
      <xdr:row>0</xdr:row>
      <xdr:rowOff>0</xdr:rowOff>
    </xdr:from>
    <xdr:to>
      <xdr:col>11</xdr:col>
      <xdr:colOff>790575</xdr:colOff>
      <xdr:row>0</xdr:row>
      <xdr:rowOff>190500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8E4BAB2-48EF-4D36-9AE9-2199D649B599}"/>
            </a:ext>
          </a:extLst>
        </xdr:cNvPr>
        <xdr:cNvSpPr txBox="1">
          <a:spLocks noChangeArrowheads="1"/>
        </xdr:cNvSpPr>
      </xdr:nvSpPr>
      <xdr:spPr bwMode="auto">
        <a:xfrm>
          <a:off x="6700308" y="0"/>
          <a:ext cx="762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CAT</a:t>
          </a:r>
        </a:p>
      </xdr:txBody>
    </xdr:sp>
    <xdr:clientData/>
  </xdr:twoCellAnchor>
  <xdr:twoCellAnchor>
    <xdr:from>
      <xdr:col>13</xdr:col>
      <xdr:colOff>1600201</xdr:colOff>
      <xdr:row>2</xdr:row>
      <xdr:rowOff>68035</xdr:rowOff>
    </xdr:from>
    <xdr:to>
      <xdr:col>13</xdr:col>
      <xdr:colOff>1895281</xdr:colOff>
      <xdr:row>2</xdr:row>
      <xdr:rowOff>276224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CB4F4E85-E6CE-47BB-ACBD-F485561C4901}"/>
            </a:ext>
          </a:extLst>
        </xdr:cNvPr>
        <xdr:cNvSpPr txBox="1">
          <a:spLocks noChangeArrowheads="1"/>
        </xdr:cNvSpPr>
      </xdr:nvSpPr>
      <xdr:spPr bwMode="auto">
        <a:xfrm>
          <a:off x="9736668" y="906235"/>
          <a:ext cx="295080" cy="20818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1590675</xdr:colOff>
      <xdr:row>2</xdr:row>
      <xdr:rowOff>76200</xdr:rowOff>
    </xdr:from>
    <xdr:to>
      <xdr:col>13</xdr:col>
      <xdr:colOff>1866122</xdr:colOff>
      <xdr:row>2</xdr:row>
      <xdr:rowOff>223546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51CFC182-7FF2-4296-8892-0960EAEFBB0D}"/>
            </a:ext>
          </a:extLst>
        </xdr:cNvPr>
        <xdr:cNvSpPr>
          <a:spLocks noChangeShapeType="1"/>
        </xdr:cNvSpPr>
      </xdr:nvSpPr>
      <xdr:spPr bwMode="auto">
        <a:xfrm>
          <a:off x="9727142" y="914400"/>
          <a:ext cx="275447" cy="14734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1590675</xdr:colOff>
      <xdr:row>2</xdr:row>
      <xdr:rowOff>106914</xdr:rowOff>
    </xdr:from>
    <xdr:to>
      <xdr:col>13</xdr:col>
      <xdr:colOff>1875841</xdr:colOff>
      <xdr:row>2</xdr:row>
      <xdr:rowOff>238125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640DB4DB-51F8-4525-8EED-8E779FD6CFAF}"/>
            </a:ext>
          </a:extLst>
        </xdr:cNvPr>
        <xdr:cNvSpPr>
          <a:spLocks noChangeShapeType="1"/>
        </xdr:cNvSpPr>
      </xdr:nvSpPr>
      <xdr:spPr bwMode="auto">
        <a:xfrm flipH="1">
          <a:off x="9727142" y="945114"/>
          <a:ext cx="285166" cy="1312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2</xdr:row>
      <xdr:rowOff>47625</xdr:rowOff>
    </xdr:from>
    <xdr:to>
      <xdr:col>12</xdr:col>
      <xdr:colOff>371475</xdr:colOff>
      <xdr:row>2</xdr:row>
      <xdr:rowOff>276225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B579B9A9-6E6E-4219-A9E7-2087BC97F080}"/>
            </a:ext>
          </a:extLst>
        </xdr:cNvPr>
        <xdr:cNvSpPr txBox="1">
          <a:spLocks noChangeArrowheads="1"/>
        </xdr:cNvSpPr>
      </xdr:nvSpPr>
      <xdr:spPr bwMode="auto">
        <a:xfrm>
          <a:off x="7784042" y="885825"/>
          <a:ext cx="3429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447676</xdr:colOff>
      <xdr:row>2</xdr:row>
      <xdr:rowOff>48596</xdr:rowOff>
    </xdr:from>
    <xdr:to>
      <xdr:col>16</xdr:col>
      <xdr:colOff>735062</xdr:colOff>
      <xdr:row>2</xdr:row>
      <xdr:rowOff>266699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D0001807-CDEE-4C62-9621-B2C477E2DB4F}"/>
            </a:ext>
          </a:extLst>
        </xdr:cNvPr>
        <xdr:cNvSpPr txBox="1">
          <a:spLocks noChangeArrowheads="1"/>
        </xdr:cNvSpPr>
      </xdr:nvSpPr>
      <xdr:spPr bwMode="auto">
        <a:xfrm>
          <a:off x="11292706" y="887566"/>
          <a:ext cx="287386" cy="2181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8</xdr:col>
      <xdr:colOff>534760</xdr:colOff>
      <xdr:row>22</xdr:row>
      <xdr:rowOff>898071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646840"/>
          <a:ext cx="6297386" cy="8980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sv-SE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800" b="0" i="0" strike="noStrike">
              <a:solidFill>
                <a:srgbClr val="000000"/>
              </a:solidFill>
              <a:latin typeface="Arial"/>
              <a:cs typeface="Arial"/>
            </a:rPr>
            <a:t>"LASSE DAHLBERG" CERTIFIES THAT THE  WORK SPECIFIED EXCEPT AS OTHERWISE SPECIFIED WAS CARRIED OUT IN ACCORDANCE WITH BCL-M,  AND IN RESPECT TO THAT WORK THE AIRCRAFT  IS CONSIDERED READY FOR RELEASE TO SERVICE. </a:t>
          </a:r>
          <a:endParaRPr lang="sv-SE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9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  <a:p>
          <a:pPr algn="l" rtl="0">
            <a:defRPr sz="1000"/>
          </a:pPr>
          <a:r>
            <a:rPr lang="sv-SE" sz="900" b="0" i="0" strike="noStrike">
              <a:solidFill>
                <a:srgbClr val="000000"/>
              </a:solidFill>
              <a:latin typeface="Arial"/>
              <a:cs typeface="Arial"/>
            </a:rPr>
            <a:t>DATE:</a:t>
          </a: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 2017-02-15    </a:t>
          </a:r>
          <a:r>
            <a:rPr lang="sv-SE" sz="900" b="0" i="0" strike="noStrike">
              <a:solidFill>
                <a:srgbClr val="000000"/>
              </a:solidFill>
              <a:latin typeface="Arial"/>
              <a:cs typeface="Arial"/>
            </a:rPr>
            <a:t>LIC NO: </a:t>
          </a: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SE.66.195604094614</a:t>
          </a:r>
          <a:r>
            <a:rPr lang="sv-SE" sz="900" b="0" i="0" strike="noStrike">
              <a:solidFill>
                <a:srgbClr val="000000"/>
              </a:solidFill>
              <a:latin typeface="Arial"/>
              <a:cs typeface="Arial"/>
            </a:rPr>
            <a:t>	</a:t>
          </a:r>
          <a:r>
            <a:rPr lang="sv-SE" sz="900" b="1" i="0" strike="noStrike">
              <a:solidFill>
                <a:srgbClr val="000000"/>
              </a:solidFill>
              <a:latin typeface="Arial"/>
              <a:cs typeface="Arial"/>
            </a:rPr>
            <a:t>SIGN:</a:t>
          </a:r>
          <a:r>
            <a:rPr lang="sv-SE" sz="900" b="0" i="0" strike="noStrike">
              <a:solidFill>
                <a:srgbClr val="000000"/>
              </a:solidFill>
              <a:latin typeface="Arial"/>
              <a:cs typeface="Arial"/>
            </a:rPr>
            <a:t>.......................................</a:t>
          </a:r>
        </a:p>
      </xdr:txBody>
    </xdr:sp>
    <xdr:clientData/>
  </xdr:twoCellAnchor>
  <xdr:twoCellAnchor>
    <xdr:from>
      <xdr:col>8</xdr:col>
      <xdr:colOff>530679</xdr:colOff>
      <xdr:row>22</xdr:row>
      <xdr:rowOff>1</xdr:rowOff>
    </xdr:from>
    <xdr:to>
      <xdr:col>17</xdr:col>
      <xdr:colOff>639536</xdr:colOff>
      <xdr:row>22</xdr:row>
      <xdr:rowOff>911678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293305" y="4646841"/>
          <a:ext cx="6776357" cy="9116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sv-SE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900" b="0" i="0" strike="noStrike">
              <a:solidFill>
                <a:srgbClr val="000000"/>
              </a:solidFill>
              <a:latin typeface="Arial"/>
              <a:cs typeface="Arial"/>
            </a:rPr>
            <a:t>ITEM NO DATE      LOCATION        ORGANISATION            NAME                            SIGN</a:t>
          </a:r>
        </a:p>
        <a:p>
          <a:pPr algn="l" rtl="0">
            <a:defRPr sz="1000"/>
          </a:pPr>
          <a:r>
            <a:rPr lang="sv-SE" sz="900" b="0" i="0" strike="noStrike" baseline="0">
              <a:solidFill>
                <a:srgbClr val="000000"/>
              </a:solidFill>
              <a:latin typeface="Arial"/>
              <a:cs typeface="Arial"/>
            </a:rPr>
            <a:t>	</a:t>
          </a:r>
          <a:endParaRPr lang="sv-SE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sse/Dropbox/Lasse%20Maintenance/Projekt%20Kunder/Italian%20Projects/MD520N%20I-BLAK%20sn%20LN067/WO%20I-BLAK-19-4/ASL%20MD520N%20sn%20LN067%20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L"/>
      <sheetName val="ASB"/>
      <sheetName val="ESL"/>
      <sheetName val="ESB"/>
      <sheetName val="Weight &amp; Balance"/>
    </sheetNames>
    <sheetDataSet>
      <sheetData sheetId="0">
        <row r="2">
          <cell r="A2" t="str">
            <v>I-BLAK</v>
          </cell>
          <cell r="M2">
            <v>30862.1</v>
          </cell>
        </row>
      </sheetData>
      <sheetData sheetId="1" refreshError="1"/>
      <sheetData sheetId="2">
        <row r="2">
          <cell r="N2">
            <v>447</v>
          </cell>
        </row>
      </sheetData>
      <sheetData sheetId="3"/>
      <sheetData sheetId="4">
        <row r="4">
          <cell r="R4">
            <v>3350</v>
          </cell>
        </row>
        <row r="19">
          <cell r="N19">
            <v>1740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18" transitionEvaluation="1"/>
  <dimension ref="A1:Z163"/>
  <sheetViews>
    <sheetView showGridLines="0" tabSelected="1" zoomScaleNormal="100" workbookViewId="0">
      <pane ySplit="5" topLeftCell="A118" activePane="bottomLeft" state="frozen"/>
      <selection pane="bottomLeft" activeCell="T125" sqref="T125"/>
    </sheetView>
  </sheetViews>
  <sheetFormatPr defaultRowHeight="11" x14ac:dyDescent="0.35"/>
  <cols>
    <col min="1" max="1" width="6.875" style="105" customWidth="1"/>
    <col min="2" max="2" width="21.5" style="105" customWidth="1"/>
    <col min="3" max="3" width="14.25" style="105" customWidth="1"/>
    <col min="4" max="4" width="10.5" style="101" customWidth="1"/>
    <col min="5" max="5" width="6.875" style="33" customWidth="1"/>
    <col min="6" max="6" width="7.125" style="101" customWidth="1"/>
    <col min="7" max="7" width="4.75" style="33" customWidth="1"/>
    <col min="8" max="8" width="4.625" style="101" customWidth="1"/>
    <col min="9" max="9" width="6.875" style="33" customWidth="1"/>
    <col min="10" max="10" width="9.625" style="102" customWidth="1"/>
    <col min="11" max="11" width="7.75" style="33" customWidth="1"/>
    <col min="12" max="12" width="6.5" style="103" customWidth="1"/>
    <col min="13" max="13" width="7.125" style="33" customWidth="1"/>
    <col min="14" max="14" width="6.125" style="33" customWidth="1"/>
    <col min="15" max="15" width="6.25" style="33" customWidth="1"/>
    <col min="16" max="16" width="6.5" style="101" customWidth="1"/>
    <col min="17" max="17" width="7.125" style="104" customWidth="1"/>
    <col min="18" max="18" width="8.625" style="34" customWidth="1"/>
    <col min="19" max="19" width="8.375" style="101" customWidth="1"/>
    <col min="20" max="20" width="6.5" style="104" customWidth="1"/>
    <col min="21" max="21" width="7" style="33" customWidth="1"/>
    <col min="22" max="22" width="20.25" style="104" customWidth="1"/>
    <col min="23" max="23" width="6.5" style="100" customWidth="1"/>
    <col min="24" max="24" width="6" style="100" customWidth="1"/>
    <col min="25" max="25" width="7.125" style="100" customWidth="1"/>
    <col min="26" max="26" width="7.75" customWidth="1"/>
  </cols>
  <sheetData>
    <row r="1" spans="1:26" s="17" customFormat="1" ht="21.95" customHeight="1" thickBot="1" x14ac:dyDescent="0.4">
      <c r="A1" s="1" t="s">
        <v>0</v>
      </c>
      <c r="B1" s="2" t="s">
        <v>1</v>
      </c>
      <c r="C1" s="3" t="s">
        <v>2</v>
      </c>
      <c r="D1" s="302" t="s">
        <v>3</v>
      </c>
      <c r="E1" s="304" t="s">
        <v>4</v>
      </c>
      <c r="F1" s="305" t="s">
        <v>623</v>
      </c>
      <c r="G1" s="4"/>
      <c r="H1" s="5"/>
      <c r="I1" s="6" t="s">
        <v>5</v>
      </c>
      <c r="J1" s="7" t="s">
        <v>6</v>
      </c>
      <c r="K1" s="8" t="s">
        <v>7</v>
      </c>
      <c r="L1" s="9" t="s">
        <v>622</v>
      </c>
      <c r="M1" s="10" t="s">
        <v>8</v>
      </c>
      <c r="N1" s="11" t="s">
        <v>9</v>
      </c>
      <c r="O1" s="12" t="s">
        <v>1267</v>
      </c>
      <c r="P1" s="13"/>
      <c r="Q1" s="12" t="s">
        <v>1276</v>
      </c>
      <c r="R1" s="14" t="s">
        <v>1275</v>
      </c>
      <c r="S1" s="15" t="s">
        <v>1277</v>
      </c>
      <c r="T1" s="16"/>
      <c r="U1" s="16"/>
      <c r="V1" s="16"/>
    </row>
    <row r="2" spans="1:26" s="25" customFormat="1" ht="21.95" customHeight="1" thickBot="1" x14ac:dyDescent="0.45">
      <c r="A2" s="297" t="s">
        <v>1502</v>
      </c>
      <c r="B2" s="298" t="s">
        <v>736</v>
      </c>
      <c r="C2" s="18">
        <v>1978</v>
      </c>
      <c r="D2" s="303" t="s">
        <v>738</v>
      </c>
      <c r="E2" s="303" t="s">
        <v>10</v>
      </c>
      <c r="F2" s="306">
        <v>27</v>
      </c>
      <c r="G2" s="19"/>
      <c r="H2" s="20"/>
      <c r="I2" s="624" t="s">
        <v>887</v>
      </c>
      <c r="J2" s="658">
        <v>43899</v>
      </c>
      <c r="K2" s="324">
        <v>11491.4</v>
      </c>
      <c r="L2" s="625" t="s">
        <v>1268</v>
      </c>
      <c r="M2" s="21">
        <v>19894</v>
      </c>
      <c r="N2" s="855">
        <f>M2+(AC_TT_HRS*29)</f>
        <v>353144.6</v>
      </c>
      <c r="O2" s="325">
        <v>4686</v>
      </c>
      <c r="P2" s="301"/>
      <c r="Q2" s="22">
        <f>ENG_TT_CYC</f>
        <v>4686</v>
      </c>
      <c r="R2" s="23">
        <f>Engine_TT_TSN</f>
        <v>5530.4</v>
      </c>
      <c r="S2" s="863"/>
      <c r="T2" s="937" t="s">
        <v>11</v>
      </c>
      <c r="U2" s="938"/>
      <c r="V2" s="24" t="s">
        <v>614</v>
      </c>
      <c r="W2" s="299" t="s">
        <v>12</v>
      </c>
      <c r="X2" s="300" t="s">
        <v>13</v>
      </c>
      <c r="Y2" s="871" t="s">
        <v>735</v>
      </c>
      <c r="Z2" s="872"/>
    </row>
    <row r="3" spans="1:26" s="36" customFormat="1" ht="21.95" customHeight="1" thickBot="1" x14ac:dyDescent="0.45">
      <c r="A3" s="26"/>
      <c r="B3" s="27"/>
      <c r="C3" s="27"/>
      <c r="D3" s="28"/>
      <c r="E3" s="29"/>
      <c r="F3" s="30"/>
      <c r="G3" s="31"/>
      <c r="H3" s="32"/>
      <c r="I3" s="32"/>
      <c r="J3" s="32"/>
      <c r="K3" s="32"/>
      <c r="L3" s="32"/>
      <c r="M3" s="32"/>
      <c r="N3" s="32"/>
      <c r="O3" s="32"/>
      <c r="P3" s="32"/>
      <c r="Q3" s="33"/>
      <c r="R3" s="34"/>
      <c r="S3" s="35"/>
      <c r="T3" s="939">
        <v>43886</v>
      </c>
      <c r="U3" s="940"/>
      <c r="V3" s="869" t="s">
        <v>1279</v>
      </c>
      <c r="W3" s="870" t="s">
        <v>1503</v>
      </c>
      <c r="X3" s="868"/>
      <c r="Y3" s="941" t="s">
        <v>1220</v>
      </c>
      <c r="Z3" s="942"/>
    </row>
    <row r="4" spans="1:26" s="289" customFormat="1" ht="21.95" customHeight="1" x14ac:dyDescent="0.25">
      <c r="A4" s="280" t="s">
        <v>14</v>
      </c>
      <c r="B4" s="283"/>
      <c r="C4" s="279" t="s">
        <v>15</v>
      </c>
      <c r="D4" s="284"/>
      <c r="E4" s="851" t="s">
        <v>16</v>
      </c>
      <c r="F4" s="852"/>
      <c r="G4" s="853" t="s">
        <v>17</v>
      </c>
      <c r="H4" s="854"/>
      <c r="I4" s="852"/>
      <c r="J4" s="281" t="s">
        <v>18</v>
      </c>
      <c r="K4" s="284"/>
      <c r="L4" s="285"/>
      <c r="M4" s="280" t="s">
        <v>19</v>
      </c>
      <c r="N4" s="284"/>
      <c r="O4" s="285"/>
      <c r="P4" s="280" t="s">
        <v>20</v>
      </c>
      <c r="Q4" s="284"/>
      <c r="R4" s="286"/>
      <c r="S4" s="287" t="s">
        <v>21</v>
      </c>
      <c r="T4" s="284"/>
      <c r="U4" s="285"/>
      <c r="V4" s="282" t="s">
        <v>22</v>
      </c>
      <c r="W4" s="280" t="s">
        <v>23</v>
      </c>
      <c r="X4" s="279" t="s">
        <v>24</v>
      </c>
      <c r="Y4" s="284"/>
      <c r="Z4" s="288"/>
    </row>
    <row r="5" spans="1:26" s="37" customFormat="1" ht="21.95" customHeight="1" thickBot="1" x14ac:dyDescent="0.3">
      <c r="A5" s="876" t="s">
        <v>25</v>
      </c>
      <c r="B5" s="877" t="s">
        <v>26</v>
      </c>
      <c r="C5" s="873" t="s">
        <v>27</v>
      </c>
      <c r="D5" s="874" t="s">
        <v>28</v>
      </c>
      <c r="E5" s="873" t="s">
        <v>29</v>
      </c>
      <c r="F5" s="877" t="s">
        <v>30</v>
      </c>
      <c r="G5" s="876" t="s">
        <v>31</v>
      </c>
      <c r="H5" s="874" t="s">
        <v>32</v>
      </c>
      <c r="I5" s="877" t="s">
        <v>33</v>
      </c>
      <c r="J5" s="878" t="s">
        <v>34</v>
      </c>
      <c r="K5" s="874" t="s">
        <v>31</v>
      </c>
      <c r="L5" s="877" t="s">
        <v>33</v>
      </c>
      <c r="M5" s="876" t="s">
        <v>35</v>
      </c>
      <c r="N5" s="877" t="s">
        <v>33</v>
      </c>
      <c r="O5" s="879" t="s">
        <v>32</v>
      </c>
      <c r="P5" s="876" t="s">
        <v>31</v>
      </c>
      <c r="Q5" s="877" t="s">
        <v>33</v>
      </c>
      <c r="R5" s="880" t="s">
        <v>34</v>
      </c>
      <c r="S5" s="881" t="s">
        <v>31</v>
      </c>
      <c r="T5" s="877" t="s">
        <v>33</v>
      </c>
      <c r="U5" s="877" t="s">
        <v>32</v>
      </c>
      <c r="V5" s="882" t="s">
        <v>36</v>
      </c>
      <c r="W5" s="988" t="s">
        <v>37</v>
      </c>
      <c r="X5" s="873" t="s">
        <v>38</v>
      </c>
      <c r="Y5" s="874" t="s">
        <v>34</v>
      </c>
      <c r="Z5" s="875" t="s">
        <v>39</v>
      </c>
    </row>
    <row r="6" spans="1:26" ht="21.95" customHeight="1" x14ac:dyDescent="0.4">
      <c r="A6" s="38" t="s">
        <v>40</v>
      </c>
      <c r="B6" s="39" t="s">
        <v>41</v>
      </c>
      <c r="C6" s="40" t="s">
        <v>42</v>
      </c>
      <c r="D6" s="41" t="s">
        <v>43</v>
      </c>
      <c r="E6" s="85"/>
      <c r="F6" s="80"/>
      <c r="G6" s="62">
        <v>35</v>
      </c>
      <c r="H6" s="63"/>
      <c r="I6" s="662">
        <v>200</v>
      </c>
      <c r="J6" s="857">
        <v>43899</v>
      </c>
      <c r="K6" s="858">
        <v>11491.4</v>
      </c>
      <c r="L6" s="43">
        <v>19894</v>
      </c>
      <c r="M6" s="859">
        <v>0</v>
      </c>
      <c r="N6" s="44">
        <v>0</v>
      </c>
      <c r="O6" s="45"/>
      <c r="P6" s="46">
        <f t="shared" ref="P6:P14" si="0">E6+F6+G6+K6-M6</f>
        <v>11526.4</v>
      </c>
      <c r="Q6" s="47">
        <f>I6+L6-N6</f>
        <v>20094</v>
      </c>
      <c r="R6" s="48"/>
      <c r="S6" s="49">
        <f t="shared" ref="S6:S37" si="1">P6-$K$2</f>
        <v>35</v>
      </c>
      <c r="T6" s="50">
        <f>Q6-M$2</f>
        <v>200</v>
      </c>
      <c r="U6" s="51"/>
      <c r="V6" s="661" t="s">
        <v>1467</v>
      </c>
      <c r="W6" s="987" t="s">
        <v>1503</v>
      </c>
      <c r="X6" s="53"/>
      <c r="Y6" s="54"/>
      <c r="Z6" s="925"/>
    </row>
    <row r="7" spans="1:26" ht="21.95" customHeight="1" x14ac:dyDescent="0.4">
      <c r="A7" s="38" t="s">
        <v>40</v>
      </c>
      <c r="B7" s="39" t="s">
        <v>41</v>
      </c>
      <c r="C7" s="40" t="s">
        <v>42</v>
      </c>
      <c r="D7" s="41" t="s">
        <v>43</v>
      </c>
      <c r="E7" s="85"/>
      <c r="F7" s="80"/>
      <c r="G7" s="62">
        <v>70</v>
      </c>
      <c r="H7" s="63"/>
      <c r="I7" s="662">
        <v>400</v>
      </c>
      <c r="J7" s="857">
        <v>43899</v>
      </c>
      <c r="K7" s="858">
        <v>11491.4</v>
      </c>
      <c r="L7" s="43">
        <v>19894</v>
      </c>
      <c r="M7" s="859">
        <v>0</v>
      </c>
      <c r="N7" s="44">
        <v>0</v>
      </c>
      <c r="O7" s="45"/>
      <c r="P7" s="46">
        <f t="shared" si="0"/>
        <v>11561.4</v>
      </c>
      <c r="Q7" s="47">
        <f>I7+L7-N7</f>
        <v>20294</v>
      </c>
      <c r="R7" s="48"/>
      <c r="S7" s="49">
        <f t="shared" si="1"/>
        <v>70</v>
      </c>
      <c r="T7" s="50">
        <f>Q7-M$2</f>
        <v>400</v>
      </c>
      <c r="U7" s="51"/>
      <c r="V7" s="661" t="s">
        <v>1467</v>
      </c>
      <c r="W7" s="637" t="s">
        <v>1503</v>
      </c>
      <c r="X7" s="53"/>
      <c r="Y7" s="54"/>
      <c r="Z7" s="925"/>
    </row>
    <row r="8" spans="1:26" s="59" customFormat="1" ht="21.95" customHeight="1" x14ac:dyDescent="0.4">
      <c r="A8" s="55" t="s">
        <v>47</v>
      </c>
      <c r="B8" s="56" t="s">
        <v>48</v>
      </c>
      <c r="C8" s="638" t="s">
        <v>49</v>
      </c>
      <c r="D8" s="84" t="s">
        <v>738</v>
      </c>
      <c r="E8" s="60"/>
      <c r="F8" s="61"/>
      <c r="G8" s="62">
        <v>100</v>
      </c>
      <c r="H8" s="63"/>
      <c r="I8" s="662"/>
      <c r="J8" s="857">
        <v>43899</v>
      </c>
      <c r="K8" s="858">
        <v>11491.4</v>
      </c>
      <c r="L8" s="43"/>
      <c r="M8" s="859">
        <v>0</v>
      </c>
      <c r="N8" s="64"/>
      <c r="O8" s="42"/>
      <c r="P8" s="46">
        <f t="shared" si="0"/>
        <v>11591.4</v>
      </c>
      <c r="Q8" s="47"/>
      <c r="R8" s="48"/>
      <c r="S8" s="49">
        <f t="shared" si="1"/>
        <v>100</v>
      </c>
      <c r="T8" s="50"/>
      <c r="U8" s="51"/>
      <c r="V8" s="661" t="s">
        <v>1464</v>
      </c>
      <c r="W8" s="637" t="s">
        <v>1503</v>
      </c>
      <c r="X8" s="53"/>
      <c r="Y8" s="54"/>
      <c r="Z8" s="925"/>
    </row>
    <row r="9" spans="1:26" s="59" customFormat="1" ht="21.95" customHeight="1" x14ac:dyDescent="0.4">
      <c r="A9" s="55" t="s">
        <v>50</v>
      </c>
      <c r="B9" s="56" t="s">
        <v>48</v>
      </c>
      <c r="C9" s="638" t="s">
        <v>1272</v>
      </c>
      <c r="D9" s="41" t="s">
        <v>886</v>
      </c>
      <c r="E9" s="60"/>
      <c r="F9" s="61"/>
      <c r="G9" s="62">
        <v>100</v>
      </c>
      <c r="H9" s="63"/>
      <c r="I9" s="662"/>
      <c r="J9" s="857">
        <v>43899</v>
      </c>
      <c r="K9" s="858">
        <v>11491.4</v>
      </c>
      <c r="L9" s="43"/>
      <c r="M9" s="859">
        <v>0</v>
      </c>
      <c r="N9" s="64"/>
      <c r="O9" s="42"/>
      <c r="P9" s="75">
        <f t="shared" si="0"/>
        <v>11591.4</v>
      </c>
      <c r="Q9" s="47"/>
      <c r="R9" s="48"/>
      <c r="S9" s="49">
        <f t="shared" si="1"/>
        <v>100</v>
      </c>
      <c r="T9" s="50"/>
      <c r="U9" s="51"/>
      <c r="V9" s="661" t="s">
        <v>1468</v>
      </c>
      <c r="W9" s="637" t="s">
        <v>1503</v>
      </c>
      <c r="X9" s="53"/>
      <c r="Y9" s="54"/>
      <c r="Z9" s="925"/>
    </row>
    <row r="10" spans="1:26" s="59" customFormat="1" ht="21.95" customHeight="1" x14ac:dyDescent="0.4">
      <c r="A10" s="76" t="s">
        <v>63</v>
      </c>
      <c r="B10" s="56" t="s">
        <v>722</v>
      </c>
      <c r="C10" s="638" t="s">
        <v>1272</v>
      </c>
      <c r="D10" s="41" t="s">
        <v>886</v>
      </c>
      <c r="E10" s="60"/>
      <c r="F10" s="61"/>
      <c r="G10" s="62">
        <v>200</v>
      </c>
      <c r="H10" s="63">
        <v>365</v>
      </c>
      <c r="I10" s="662"/>
      <c r="J10" s="857">
        <v>43899</v>
      </c>
      <c r="K10" s="858">
        <v>11491.4</v>
      </c>
      <c r="L10" s="43"/>
      <c r="M10" s="859">
        <v>0</v>
      </c>
      <c r="N10" s="58"/>
      <c r="O10" s="42">
        <v>0</v>
      </c>
      <c r="P10" s="46">
        <f t="shared" si="0"/>
        <v>11691.4</v>
      </c>
      <c r="Q10" s="47"/>
      <c r="R10" s="48">
        <f>J10+H10-O10</f>
        <v>44264</v>
      </c>
      <c r="S10" s="49">
        <f t="shared" si="1"/>
        <v>200</v>
      </c>
      <c r="T10" s="50"/>
      <c r="U10" s="640">
        <f>R10-$J$2</f>
        <v>365</v>
      </c>
      <c r="V10" s="661" t="s">
        <v>1271</v>
      </c>
      <c r="W10" s="637" t="s">
        <v>1503</v>
      </c>
      <c r="X10" s="53"/>
      <c r="Y10" s="54"/>
      <c r="Z10" s="925"/>
    </row>
    <row r="11" spans="1:26" s="59" customFormat="1" ht="21.95" customHeight="1" x14ac:dyDescent="0.4">
      <c r="A11" s="76" t="s">
        <v>63</v>
      </c>
      <c r="B11" s="39" t="s">
        <v>720</v>
      </c>
      <c r="C11" s="638" t="s">
        <v>1272</v>
      </c>
      <c r="D11" s="41" t="s">
        <v>886</v>
      </c>
      <c r="E11" s="60"/>
      <c r="F11" s="61"/>
      <c r="G11" s="62">
        <v>200</v>
      </c>
      <c r="H11" s="63"/>
      <c r="I11" s="662"/>
      <c r="J11" s="857">
        <v>43899</v>
      </c>
      <c r="K11" s="858">
        <v>11491.4</v>
      </c>
      <c r="L11" s="43"/>
      <c r="M11" s="859">
        <v>0</v>
      </c>
      <c r="N11" s="58"/>
      <c r="O11" s="45">
        <v>0</v>
      </c>
      <c r="P11" s="46">
        <f t="shared" si="0"/>
        <v>11691.4</v>
      </c>
      <c r="Q11" s="47"/>
      <c r="R11" s="48"/>
      <c r="S11" s="49">
        <f t="shared" si="1"/>
        <v>200</v>
      </c>
      <c r="T11" s="50"/>
      <c r="U11" s="51"/>
      <c r="V11" s="661" t="s">
        <v>1468</v>
      </c>
      <c r="W11" s="637" t="s">
        <v>1503</v>
      </c>
      <c r="X11" s="53"/>
      <c r="Y11" s="54"/>
      <c r="Z11" s="925"/>
    </row>
    <row r="12" spans="1:26" s="59" customFormat="1" ht="21.95" customHeight="1" x14ac:dyDescent="0.4">
      <c r="A12" s="55" t="s">
        <v>44</v>
      </c>
      <c r="B12" s="39" t="s">
        <v>45</v>
      </c>
      <c r="C12" s="40" t="s">
        <v>46</v>
      </c>
      <c r="D12" s="41" t="s">
        <v>746</v>
      </c>
      <c r="E12" s="85"/>
      <c r="F12" s="80"/>
      <c r="G12" s="62">
        <v>300</v>
      </c>
      <c r="H12" s="70">
        <v>365</v>
      </c>
      <c r="I12" s="80"/>
      <c r="J12" s="857">
        <v>43899</v>
      </c>
      <c r="K12" s="858">
        <v>11491.4</v>
      </c>
      <c r="L12" s="43"/>
      <c r="M12" s="859">
        <v>0</v>
      </c>
      <c r="N12" s="71"/>
      <c r="O12" s="66">
        <v>0</v>
      </c>
      <c r="P12" s="46">
        <f t="shared" si="0"/>
        <v>11791.4</v>
      </c>
      <c r="Q12" s="47"/>
      <c r="R12" s="68">
        <f>J12+H12-O12</f>
        <v>44264</v>
      </c>
      <c r="S12" s="49">
        <f t="shared" si="1"/>
        <v>300</v>
      </c>
      <c r="T12" s="50"/>
      <c r="U12" s="69">
        <f>R12-$J$2</f>
        <v>365</v>
      </c>
      <c r="V12" s="661" t="s">
        <v>819</v>
      </c>
      <c r="W12" s="637" t="s">
        <v>1503</v>
      </c>
      <c r="X12" s="53"/>
      <c r="Y12" s="54"/>
      <c r="Z12" s="925"/>
    </row>
    <row r="13" spans="1:26" ht="21.95" customHeight="1" x14ac:dyDescent="0.4">
      <c r="A13" s="38" t="s">
        <v>53</v>
      </c>
      <c r="B13" s="39" t="s">
        <v>54</v>
      </c>
      <c r="C13" s="40" t="s">
        <v>49</v>
      </c>
      <c r="D13" s="84" t="s">
        <v>738</v>
      </c>
      <c r="E13" s="85"/>
      <c r="F13" s="80"/>
      <c r="G13" s="81">
        <v>300</v>
      </c>
      <c r="H13" s="70"/>
      <c r="I13" s="66"/>
      <c r="J13" s="857">
        <v>43899</v>
      </c>
      <c r="K13" s="858">
        <v>11491.4</v>
      </c>
      <c r="L13" s="82"/>
      <c r="M13" s="859">
        <v>0</v>
      </c>
      <c r="N13" s="71"/>
      <c r="O13" s="66"/>
      <c r="P13" s="75">
        <f t="shared" si="0"/>
        <v>11791.4</v>
      </c>
      <c r="Q13" s="72"/>
      <c r="R13" s="68"/>
      <c r="S13" s="77">
        <f t="shared" si="1"/>
        <v>300</v>
      </c>
      <c r="T13" s="73"/>
      <c r="U13" s="74"/>
      <c r="V13" s="663" t="s">
        <v>1465</v>
      </c>
      <c r="W13" s="637" t="s">
        <v>1503</v>
      </c>
      <c r="X13" s="53"/>
      <c r="Y13" s="54"/>
      <c r="Z13" s="925"/>
    </row>
    <row r="14" spans="1:26" ht="21.95" customHeight="1" x14ac:dyDescent="0.4">
      <c r="A14" s="38" t="s">
        <v>55</v>
      </c>
      <c r="B14" s="39" t="s">
        <v>54</v>
      </c>
      <c r="C14" s="40" t="s">
        <v>1272</v>
      </c>
      <c r="D14" s="41" t="s">
        <v>886</v>
      </c>
      <c r="E14" s="85"/>
      <c r="F14" s="80"/>
      <c r="G14" s="81">
        <v>300</v>
      </c>
      <c r="H14" s="70"/>
      <c r="I14" s="66"/>
      <c r="J14" s="857">
        <v>43899</v>
      </c>
      <c r="K14" s="858">
        <v>11491.4</v>
      </c>
      <c r="L14" s="82"/>
      <c r="M14" s="859">
        <v>0</v>
      </c>
      <c r="N14" s="71"/>
      <c r="O14" s="66"/>
      <c r="P14" s="75">
        <f t="shared" si="0"/>
        <v>11791.4</v>
      </c>
      <c r="Q14" s="47"/>
      <c r="R14" s="68"/>
      <c r="S14" s="77">
        <f t="shared" si="1"/>
        <v>300</v>
      </c>
      <c r="T14" s="73"/>
      <c r="U14" s="74"/>
      <c r="V14" s="663" t="s">
        <v>1468</v>
      </c>
      <c r="W14" s="637" t="s">
        <v>1503</v>
      </c>
      <c r="X14" s="53"/>
      <c r="Y14" s="54"/>
      <c r="Z14" s="925"/>
    </row>
    <row r="15" spans="1:26" ht="21.95" customHeight="1" x14ac:dyDescent="0.4">
      <c r="A15" s="67">
        <v>6210</v>
      </c>
      <c r="B15" s="56" t="s">
        <v>82</v>
      </c>
      <c r="C15" s="79" t="s">
        <v>748</v>
      </c>
      <c r="D15" s="41" t="s">
        <v>749</v>
      </c>
      <c r="E15" s="85"/>
      <c r="F15" s="61">
        <v>2770</v>
      </c>
      <c r="G15" s="62"/>
      <c r="H15" s="70"/>
      <c r="I15" s="662"/>
      <c r="J15" s="857">
        <v>38798</v>
      </c>
      <c r="K15" s="858">
        <v>9785.5</v>
      </c>
      <c r="L15" s="82"/>
      <c r="M15" s="859">
        <v>755.6</v>
      </c>
      <c r="N15" s="58"/>
      <c r="O15" s="45"/>
      <c r="P15" s="75">
        <f>E15+F15+K15-M15</f>
        <v>11799.9</v>
      </c>
      <c r="Q15" s="47"/>
      <c r="R15" s="68"/>
      <c r="S15" s="77">
        <f t="shared" si="1"/>
        <v>308.5</v>
      </c>
      <c r="T15" s="73"/>
      <c r="U15" s="74"/>
      <c r="V15" s="660" t="s">
        <v>74</v>
      </c>
      <c r="W15" s="637"/>
      <c r="X15" s="53"/>
      <c r="Y15" s="54"/>
      <c r="Z15" s="87"/>
    </row>
    <row r="16" spans="1:26" ht="21.95" customHeight="1" x14ac:dyDescent="0.4">
      <c r="A16" s="67">
        <v>2440</v>
      </c>
      <c r="B16" s="56" t="s">
        <v>51</v>
      </c>
      <c r="C16" s="40" t="s">
        <v>52</v>
      </c>
      <c r="D16" s="41" t="s">
        <v>1370</v>
      </c>
      <c r="E16" s="85"/>
      <c r="F16" s="61"/>
      <c r="G16" s="62">
        <v>400</v>
      </c>
      <c r="H16" s="70">
        <v>180</v>
      </c>
      <c r="I16" s="662"/>
      <c r="J16" s="857">
        <v>43899</v>
      </c>
      <c r="K16" s="858">
        <v>11491.4</v>
      </c>
      <c r="L16" s="82"/>
      <c r="M16" s="859">
        <v>0</v>
      </c>
      <c r="N16" s="58"/>
      <c r="O16" s="45">
        <v>0</v>
      </c>
      <c r="P16" s="75">
        <f>E16+F16+G16+K16-M16</f>
        <v>11891.4</v>
      </c>
      <c r="Q16" s="47"/>
      <c r="R16" s="68">
        <f>J16+H16-O16</f>
        <v>44079</v>
      </c>
      <c r="S16" s="77">
        <f t="shared" si="1"/>
        <v>400</v>
      </c>
      <c r="T16" s="73"/>
      <c r="U16" s="69">
        <f>R16-$J$2</f>
        <v>180</v>
      </c>
      <c r="V16" s="663" t="s">
        <v>721</v>
      </c>
      <c r="W16" s="637" t="s">
        <v>1503</v>
      </c>
      <c r="X16" s="53"/>
      <c r="Y16" s="54"/>
      <c r="Z16" s="925"/>
    </row>
    <row r="17" spans="1:26" s="59" customFormat="1" ht="21.95" customHeight="1" x14ac:dyDescent="0.4">
      <c r="A17" s="76">
        <v>6410</v>
      </c>
      <c r="B17" s="86" t="s">
        <v>92</v>
      </c>
      <c r="C17" s="924" t="s">
        <v>806</v>
      </c>
      <c r="D17" s="41" t="s">
        <v>807</v>
      </c>
      <c r="E17" s="85">
        <v>5100</v>
      </c>
      <c r="F17" s="80"/>
      <c r="G17" s="62"/>
      <c r="H17" s="70"/>
      <c r="I17" s="66"/>
      <c r="J17" s="857">
        <v>43752</v>
      </c>
      <c r="K17" s="858">
        <v>11464.4</v>
      </c>
      <c r="L17" s="43"/>
      <c r="M17" s="859">
        <v>4621.6000000000004</v>
      </c>
      <c r="N17" s="44"/>
      <c r="O17" s="45"/>
      <c r="P17" s="46">
        <f>E17+F17+K17-M17</f>
        <v>11942.800000000001</v>
      </c>
      <c r="Q17" s="72"/>
      <c r="R17" s="68"/>
      <c r="S17" s="49">
        <f t="shared" si="1"/>
        <v>451.40000000000146</v>
      </c>
      <c r="T17" s="73"/>
      <c r="U17" s="74"/>
      <c r="V17" s="659" t="s">
        <v>59</v>
      </c>
      <c r="W17" s="637"/>
      <c r="X17" s="53"/>
      <c r="Y17" s="54"/>
      <c r="Z17" s="87"/>
    </row>
    <row r="18" spans="1:26" s="59" customFormat="1" ht="21.95" customHeight="1" x14ac:dyDescent="0.4">
      <c r="A18" s="76">
        <v>6410</v>
      </c>
      <c r="B18" s="86" t="s">
        <v>79</v>
      </c>
      <c r="C18" s="924" t="s">
        <v>80</v>
      </c>
      <c r="D18" s="41" t="s">
        <v>805</v>
      </c>
      <c r="E18" s="85">
        <v>3450</v>
      </c>
      <c r="F18" s="80"/>
      <c r="G18" s="62"/>
      <c r="H18" s="70"/>
      <c r="I18" s="66"/>
      <c r="J18" s="857">
        <v>43752</v>
      </c>
      <c r="K18" s="858">
        <v>11464.4</v>
      </c>
      <c r="L18" s="43"/>
      <c r="M18" s="859">
        <v>2887.1</v>
      </c>
      <c r="N18" s="71"/>
      <c r="O18" s="66"/>
      <c r="P18" s="46">
        <f>E18+F18+G18+K18-M18</f>
        <v>12027.3</v>
      </c>
      <c r="Q18" s="72"/>
      <c r="R18" s="68"/>
      <c r="S18" s="49">
        <f t="shared" si="1"/>
        <v>535.89999999999964</v>
      </c>
      <c r="T18" s="73"/>
      <c r="U18" s="74"/>
      <c r="V18" s="659" t="s">
        <v>59</v>
      </c>
      <c r="W18" s="637"/>
      <c r="X18" s="53"/>
      <c r="Y18" s="54"/>
      <c r="Z18" s="87"/>
    </row>
    <row r="19" spans="1:26" s="59" customFormat="1" ht="21.95" customHeight="1" x14ac:dyDescent="0.4">
      <c r="A19" s="67">
        <v>6310</v>
      </c>
      <c r="B19" s="65" t="s">
        <v>64</v>
      </c>
      <c r="C19" s="79" t="s">
        <v>65</v>
      </c>
      <c r="D19" s="41" t="s">
        <v>743</v>
      </c>
      <c r="E19" s="60"/>
      <c r="F19" s="80"/>
      <c r="G19" s="62">
        <v>600</v>
      </c>
      <c r="H19" s="70">
        <v>365</v>
      </c>
      <c r="I19" s="66"/>
      <c r="J19" s="857">
        <v>43899</v>
      </c>
      <c r="K19" s="858">
        <v>11491.4</v>
      </c>
      <c r="L19" s="43"/>
      <c r="M19" s="859">
        <v>0</v>
      </c>
      <c r="N19" s="71"/>
      <c r="O19" s="66">
        <v>0</v>
      </c>
      <c r="P19" s="75">
        <f>E19+F19+G19+K19-M19</f>
        <v>12091.4</v>
      </c>
      <c r="Q19" s="72"/>
      <c r="R19" s="68">
        <f>J19+H19-O19</f>
        <v>44264</v>
      </c>
      <c r="S19" s="49">
        <f t="shared" si="1"/>
        <v>600</v>
      </c>
      <c r="T19" s="73"/>
      <c r="U19" s="74">
        <f>R19-$J$2</f>
        <v>365</v>
      </c>
      <c r="V19" s="661" t="s">
        <v>819</v>
      </c>
      <c r="W19" s="637" t="s">
        <v>1503</v>
      </c>
      <c r="X19" s="53"/>
      <c r="Y19" s="54"/>
      <c r="Z19" s="925"/>
    </row>
    <row r="20" spans="1:26" ht="21.95" customHeight="1" x14ac:dyDescent="0.4">
      <c r="A20" s="55" t="s">
        <v>68</v>
      </c>
      <c r="B20" s="56" t="s">
        <v>71</v>
      </c>
      <c r="C20" s="40" t="s">
        <v>49</v>
      </c>
      <c r="D20" s="57"/>
      <c r="E20" s="60"/>
      <c r="F20" s="61"/>
      <c r="G20" s="62">
        <v>600</v>
      </c>
      <c r="H20" s="70"/>
      <c r="I20" s="662"/>
      <c r="J20" s="857">
        <v>43899</v>
      </c>
      <c r="K20" s="858">
        <v>11491.4</v>
      </c>
      <c r="L20" s="82"/>
      <c r="M20" s="859">
        <v>0</v>
      </c>
      <c r="N20" s="64"/>
      <c r="O20" s="66"/>
      <c r="P20" s="46">
        <f>E20+F20+G20+K20-M20</f>
        <v>12091.4</v>
      </c>
      <c r="Q20" s="72"/>
      <c r="R20" s="68"/>
      <c r="S20" s="49">
        <f t="shared" si="1"/>
        <v>600</v>
      </c>
      <c r="T20" s="73"/>
      <c r="U20" s="74"/>
      <c r="V20" s="663" t="s">
        <v>1466</v>
      </c>
      <c r="W20" s="637" t="s">
        <v>1503</v>
      </c>
      <c r="X20" s="53"/>
      <c r="Y20" s="54"/>
      <c r="Z20" s="925"/>
    </row>
    <row r="21" spans="1:26" ht="21.95" customHeight="1" x14ac:dyDescent="0.4">
      <c r="A21" s="76">
        <v>6230</v>
      </c>
      <c r="B21" s="56" t="s">
        <v>72</v>
      </c>
      <c r="C21" s="40" t="s">
        <v>73</v>
      </c>
      <c r="D21" s="57" t="s">
        <v>43</v>
      </c>
      <c r="E21" s="60"/>
      <c r="F21" s="61"/>
      <c r="G21" s="62">
        <v>600</v>
      </c>
      <c r="H21" s="70"/>
      <c r="I21" s="662"/>
      <c r="J21" s="857">
        <v>43899</v>
      </c>
      <c r="K21" s="858">
        <v>11491.4</v>
      </c>
      <c r="L21" s="82"/>
      <c r="M21" s="859">
        <v>0</v>
      </c>
      <c r="N21" s="58"/>
      <c r="O21" s="45"/>
      <c r="P21" s="46">
        <f>E21+F21+G21+K21-M21</f>
        <v>12091.4</v>
      </c>
      <c r="Q21" s="72"/>
      <c r="R21" s="68"/>
      <c r="S21" s="49">
        <f t="shared" si="1"/>
        <v>600</v>
      </c>
      <c r="T21" s="73"/>
      <c r="U21" s="74"/>
      <c r="V21" s="663" t="s">
        <v>1358</v>
      </c>
      <c r="W21" s="637" t="s">
        <v>1503</v>
      </c>
      <c r="X21" s="53"/>
      <c r="Y21" s="54"/>
      <c r="Z21" s="925"/>
    </row>
    <row r="22" spans="1:26" ht="21.95" customHeight="1" x14ac:dyDescent="0.4">
      <c r="A22" s="67">
        <v>6221</v>
      </c>
      <c r="B22" s="78" t="s">
        <v>90</v>
      </c>
      <c r="C22" s="79" t="s">
        <v>91</v>
      </c>
      <c r="D22" s="923" t="s">
        <v>758</v>
      </c>
      <c r="E22" s="60">
        <v>7600</v>
      </c>
      <c r="F22" s="61"/>
      <c r="G22" s="62"/>
      <c r="H22" s="70"/>
      <c r="I22" s="662"/>
      <c r="J22" s="857">
        <v>35801</v>
      </c>
      <c r="K22" s="858">
        <v>6781.1</v>
      </c>
      <c r="L22" s="82"/>
      <c r="M22" s="859">
        <v>2259.9</v>
      </c>
      <c r="N22" s="58"/>
      <c r="O22" s="45"/>
      <c r="P22" s="46">
        <f t="shared" ref="P22:P33" si="2">E22+F22+K22-M22</f>
        <v>12121.2</v>
      </c>
      <c r="Q22" s="72"/>
      <c r="R22" s="68"/>
      <c r="S22" s="49">
        <f t="shared" si="1"/>
        <v>629.80000000000109</v>
      </c>
      <c r="T22" s="73"/>
      <c r="U22" s="74"/>
      <c r="V22" s="660" t="s">
        <v>59</v>
      </c>
      <c r="W22" s="637"/>
      <c r="X22" s="53"/>
      <c r="Y22" s="54"/>
      <c r="Z22" s="87"/>
    </row>
    <row r="23" spans="1:26" ht="21.95" customHeight="1" x14ac:dyDescent="0.4">
      <c r="A23" s="67">
        <v>6221</v>
      </c>
      <c r="B23" s="78" t="s">
        <v>90</v>
      </c>
      <c r="C23" s="79" t="s">
        <v>91</v>
      </c>
      <c r="D23" s="923" t="s">
        <v>759</v>
      </c>
      <c r="E23" s="60">
        <v>7600</v>
      </c>
      <c r="F23" s="61"/>
      <c r="G23" s="62"/>
      <c r="H23" s="70"/>
      <c r="I23" s="662"/>
      <c r="J23" s="857">
        <v>35801</v>
      </c>
      <c r="K23" s="858">
        <v>6781.1</v>
      </c>
      <c r="L23" s="82"/>
      <c r="M23" s="859">
        <v>2259.9</v>
      </c>
      <c r="N23" s="58"/>
      <c r="O23" s="45"/>
      <c r="P23" s="75">
        <f t="shared" si="2"/>
        <v>12121.2</v>
      </c>
      <c r="Q23" s="47"/>
      <c r="R23" s="68"/>
      <c r="S23" s="49">
        <f t="shared" si="1"/>
        <v>629.80000000000109</v>
      </c>
      <c r="T23" s="73"/>
      <c r="U23" s="74"/>
      <c r="V23" s="660" t="s">
        <v>59</v>
      </c>
      <c r="W23" s="637"/>
      <c r="X23" s="53"/>
      <c r="Y23" s="54"/>
      <c r="Z23" s="87"/>
    </row>
    <row r="24" spans="1:26" ht="21.95" customHeight="1" x14ac:dyDescent="0.4">
      <c r="A24" s="67">
        <v>6221</v>
      </c>
      <c r="B24" s="78" t="s">
        <v>90</v>
      </c>
      <c r="C24" s="79" t="s">
        <v>91</v>
      </c>
      <c r="D24" s="923" t="s">
        <v>760</v>
      </c>
      <c r="E24" s="60">
        <v>7600</v>
      </c>
      <c r="F24" s="61"/>
      <c r="G24" s="62"/>
      <c r="H24" s="70"/>
      <c r="I24" s="662"/>
      <c r="J24" s="857">
        <v>35801</v>
      </c>
      <c r="K24" s="858">
        <v>6781.1</v>
      </c>
      <c r="L24" s="82"/>
      <c r="M24" s="859">
        <v>2259.9</v>
      </c>
      <c r="N24" s="58"/>
      <c r="O24" s="45"/>
      <c r="P24" s="75">
        <f t="shared" si="2"/>
        <v>12121.2</v>
      </c>
      <c r="Q24" s="47"/>
      <c r="R24" s="68"/>
      <c r="S24" s="49">
        <f t="shared" si="1"/>
        <v>629.80000000000109</v>
      </c>
      <c r="T24" s="73"/>
      <c r="U24" s="74"/>
      <c r="V24" s="660" t="s">
        <v>59</v>
      </c>
      <c r="W24" s="637"/>
      <c r="X24" s="53"/>
      <c r="Y24" s="54"/>
      <c r="Z24" s="87"/>
    </row>
    <row r="25" spans="1:26" ht="21.95" customHeight="1" x14ac:dyDescent="0.4">
      <c r="A25" s="67">
        <v>6221</v>
      </c>
      <c r="B25" s="78" t="s">
        <v>90</v>
      </c>
      <c r="C25" s="79" t="s">
        <v>91</v>
      </c>
      <c r="D25" s="923" t="s">
        <v>761</v>
      </c>
      <c r="E25" s="60">
        <v>7600</v>
      </c>
      <c r="F25" s="61"/>
      <c r="G25" s="62"/>
      <c r="H25" s="70"/>
      <c r="I25" s="662"/>
      <c r="J25" s="857">
        <v>35801</v>
      </c>
      <c r="K25" s="858">
        <v>6781.1</v>
      </c>
      <c r="L25" s="82"/>
      <c r="M25" s="859">
        <v>2259.9</v>
      </c>
      <c r="N25" s="44"/>
      <c r="O25" s="45"/>
      <c r="P25" s="75">
        <f t="shared" si="2"/>
        <v>12121.2</v>
      </c>
      <c r="Q25" s="72"/>
      <c r="R25" s="68"/>
      <c r="S25" s="77">
        <f t="shared" si="1"/>
        <v>629.80000000000109</v>
      </c>
      <c r="T25" s="50"/>
      <c r="U25" s="74"/>
      <c r="V25" s="659" t="s">
        <v>59</v>
      </c>
      <c r="W25" s="637"/>
      <c r="X25" s="53"/>
      <c r="Y25" s="54"/>
      <c r="Z25" s="87"/>
    </row>
    <row r="26" spans="1:26" ht="21.95" customHeight="1" x14ac:dyDescent="0.4">
      <c r="A26" s="67">
        <v>6221</v>
      </c>
      <c r="B26" s="78" t="s">
        <v>90</v>
      </c>
      <c r="C26" s="79" t="s">
        <v>91</v>
      </c>
      <c r="D26" s="923" t="s">
        <v>762</v>
      </c>
      <c r="E26" s="60">
        <v>7600</v>
      </c>
      <c r="F26" s="61"/>
      <c r="G26" s="62"/>
      <c r="H26" s="70"/>
      <c r="I26" s="662"/>
      <c r="J26" s="857">
        <v>35801</v>
      </c>
      <c r="K26" s="858">
        <v>6781.1</v>
      </c>
      <c r="L26" s="82"/>
      <c r="M26" s="859">
        <v>2259.9</v>
      </c>
      <c r="N26" s="58"/>
      <c r="O26" s="45"/>
      <c r="P26" s="75">
        <f t="shared" si="2"/>
        <v>12121.2</v>
      </c>
      <c r="Q26" s="47"/>
      <c r="R26" s="68"/>
      <c r="S26" s="77">
        <f t="shared" si="1"/>
        <v>629.80000000000109</v>
      </c>
      <c r="T26" s="50"/>
      <c r="U26" s="74"/>
      <c r="V26" s="660" t="s">
        <v>59</v>
      </c>
      <c r="W26" s="637"/>
      <c r="X26" s="53"/>
      <c r="Y26" s="54"/>
      <c r="Z26" s="87"/>
    </row>
    <row r="27" spans="1:26" s="59" customFormat="1" ht="21.95" customHeight="1" x14ac:dyDescent="0.4">
      <c r="A27" s="67">
        <v>6221</v>
      </c>
      <c r="B27" s="65" t="s">
        <v>90</v>
      </c>
      <c r="C27" s="79" t="s">
        <v>91</v>
      </c>
      <c r="D27" s="923" t="s">
        <v>763</v>
      </c>
      <c r="E27" s="60">
        <v>7600</v>
      </c>
      <c r="F27" s="80"/>
      <c r="G27" s="62"/>
      <c r="H27" s="70"/>
      <c r="I27" s="66"/>
      <c r="J27" s="857">
        <v>35801</v>
      </c>
      <c r="K27" s="858">
        <v>6781.1</v>
      </c>
      <c r="L27" s="43"/>
      <c r="M27" s="859">
        <v>2259.9</v>
      </c>
      <c r="N27" s="44"/>
      <c r="O27" s="45"/>
      <c r="P27" s="75">
        <f t="shared" si="2"/>
        <v>12121.2</v>
      </c>
      <c r="Q27" s="72"/>
      <c r="R27" s="68"/>
      <c r="S27" s="49">
        <f t="shared" si="1"/>
        <v>629.80000000000109</v>
      </c>
      <c r="T27" s="73"/>
      <c r="U27" s="74"/>
      <c r="V27" s="659" t="s">
        <v>59</v>
      </c>
      <c r="W27" s="637"/>
      <c r="X27" s="53"/>
      <c r="Y27" s="54"/>
      <c r="Z27" s="87"/>
    </row>
    <row r="28" spans="1:26" s="59" customFormat="1" ht="21.95" customHeight="1" x14ac:dyDescent="0.4">
      <c r="A28" s="67">
        <v>6221</v>
      </c>
      <c r="B28" s="65" t="s">
        <v>90</v>
      </c>
      <c r="C28" s="79" t="s">
        <v>91</v>
      </c>
      <c r="D28" s="84" t="s">
        <v>764</v>
      </c>
      <c r="E28" s="60">
        <v>7600</v>
      </c>
      <c r="F28" s="80"/>
      <c r="G28" s="62"/>
      <c r="H28" s="70"/>
      <c r="I28" s="66"/>
      <c r="J28" s="857">
        <v>35801</v>
      </c>
      <c r="K28" s="858">
        <v>6781.1</v>
      </c>
      <c r="L28" s="43"/>
      <c r="M28" s="859">
        <v>2259.9</v>
      </c>
      <c r="N28" s="44"/>
      <c r="O28" s="45"/>
      <c r="P28" s="75">
        <f t="shared" si="2"/>
        <v>12121.2</v>
      </c>
      <c r="Q28" s="72"/>
      <c r="R28" s="68"/>
      <c r="S28" s="49">
        <f t="shared" si="1"/>
        <v>629.80000000000109</v>
      </c>
      <c r="T28" s="73"/>
      <c r="U28" s="74"/>
      <c r="V28" s="659" t="s">
        <v>59</v>
      </c>
      <c r="W28" s="637"/>
      <c r="X28" s="53"/>
      <c r="Y28" s="54"/>
      <c r="Z28" s="87"/>
    </row>
    <row r="29" spans="1:26" s="59" customFormat="1" ht="21.95" customHeight="1" x14ac:dyDescent="0.4">
      <c r="A29" s="67">
        <v>6221</v>
      </c>
      <c r="B29" s="65" t="s">
        <v>90</v>
      </c>
      <c r="C29" s="79" t="s">
        <v>91</v>
      </c>
      <c r="D29" s="84" t="s">
        <v>765</v>
      </c>
      <c r="E29" s="60">
        <v>7600</v>
      </c>
      <c r="F29" s="80"/>
      <c r="G29" s="62"/>
      <c r="H29" s="70"/>
      <c r="I29" s="66"/>
      <c r="J29" s="857">
        <v>35801</v>
      </c>
      <c r="K29" s="858">
        <v>6781.1</v>
      </c>
      <c r="L29" s="43"/>
      <c r="M29" s="859">
        <v>2259.9</v>
      </c>
      <c r="N29" s="44"/>
      <c r="O29" s="45"/>
      <c r="P29" s="75">
        <f t="shared" si="2"/>
        <v>12121.2</v>
      </c>
      <c r="Q29" s="47"/>
      <c r="R29" s="68"/>
      <c r="S29" s="77">
        <f t="shared" si="1"/>
        <v>629.80000000000109</v>
      </c>
      <c r="T29" s="73"/>
      <c r="U29" s="74"/>
      <c r="V29" s="659" t="s">
        <v>59</v>
      </c>
      <c r="W29" s="637"/>
      <c r="X29" s="53"/>
      <c r="Y29" s="54"/>
      <c r="Z29" s="87"/>
    </row>
    <row r="30" spans="1:26" s="59" customFormat="1" ht="21.95" customHeight="1" x14ac:dyDescent="0.4">
      <c r="A30" s="67">
        <v>6221</v>
      </c>
      <c r="B30" s="78" t="s">
        <v>90</v>
      </c>
      <c r="C30" s="79" t="s">
        <v>91</v>
      </c>
      <c r="D30" s="84" t="s">
        <v>766</v>
      </c>
      <c r="E30" s="60">
        <v>7600</v>
      </c>
      <c r="F30" s="80"/>
      <c r="G30" s="81"/>
      <c r="H30" s="70"/>
      <c r="I30" s="66"/>
      <c r="J30" s="857">
        <v>35801</v>
      </c>
      <c r="K30" s="858">
        <v>6781.1</v>
      </c>
      <c r="L30" s="43"/>
      <c r="M30" s="859">
        <v>2259.9</v>
      </c>
      <c r="N30" s="44"/>
      <c r="O30" s="45"/>
      <c r="P30" s="75">
        <f t="shared" si="2"/>
        <v>12121.2</v>
      </c>
      <c r="Q30" s="47"/>
      <c r="R30" s="68"/>
      <c r="S30" s="77">
        <f t="shared" si="1"/>
        <v>629.80000000000109</v>
      </c>
      <c r="T30" s="73"/>
      <c r="U30" s="74"/>
      <c r="V30" s="659" t="s">
        <v>59</v>
      </c>
      <c r="W30" s="637"/>
      <c r="X30" s="53"/>
      <c r="Y30" s="54"/>
      <c r="Z30" s="87"/>
    </row>
    <row r="31" spans="1:26" ht="21.95" customHeight="1" x14ac:dyDescent="0.4">
      <c r="A31" s="76">
        <v>6221</v>
      </c>
      <c r="B31" s="65" t="s">
        <v>90</v>
      </c>
      <c r="C31" s="79" t="s">
        <v>91</v>
      </c>
      <c r="D31" s="84" t="s">
        <v>767</v>
      </c>
      <c r="E31" s="85">
        <v>7600</v>
      </c>
      <c r="F31" s="80"/>
      <c r="G31" s="81"/>
      <c r="H31" s="70"/>
      <c r="I31" s="66"/>
      <c r="J31" s="857">
        <v>35801</v>
      </c>
      <c r="K31" s="858">
        <v>6781.1</v>
      </c>
      <c r="L31" s="82"/>
      <c r="M31" s="859">
        <v>2259.9</v>
      </c>
      <c r="N31" s="44"/>
      <c r="O31" s="45"/>
      <c r="P31" s="75">
        <f t="shared" si="2"/>
        <v>12121.2</v>
      </c>
      <c r="Q31" s="72"/>
      <c r="R31" s="48"/>
      <c r="S31" s="49">
        <f t="shared" si="1"/>
        <v>629.80000000000109</v>
      </c>
      <c r="T31" s="50"/>
      <c r="U31" s="51"/>
      <c r="V31" s="659" t="s">
        <v>59</v>
      </c>
      <c r="W31" s="637"/>
      <c r="X31" s="53"/>
      <c r="Y31" s="54"/>
      <c r="Z31" s="87"/>
    </row>
    <row r="32" spans="1:26" ht="21.95" customHeight="1" x14ac:dyDescent="0.4">
      <c r="A32" s="52">
        <v>6350</v>
      </c>
      <c r="B32" s="39" t="s">
        <v>60</v>
      </c>
      <c r="C32" s="40" t="s">
        <v>61</v>
      </c>
      <c r="D32" s="922" t="s">
        <v>58</v>
      </c>
      <c r="E32" s="71">
        <v>1200</v>
      </c>
      <c r="F32" s="80"/>
      <c r="G32" s="81"/>
      <c r="H32" s="70"/>
      <c r="I32" s="66"/>
      <c r="J32" s="857">
        <v>39407</v>
      </c>
      <c r="K32" s="858">
        <v>10987.3</v>
      </c>
      <c r="L32" s="82"/>
      <c r="M32" s="859">
        <v>0</v>
      </c>
      <c r="N32" s="44"/>
      <c r="O32" s="45"/>
      <c r="P32" s="75">
        <f t="shared" si="2"/>
        <v>12187.3</v>
      </c>
      <c r="Q32" s="72"/>
      <c r="R32" s="68"/>
      <c r="S32" s="49">
        <f t="shared" si="1"/>
        <v>695.89999999999964</v>
      </c>
      <c r="T32" s="73"/>
      <c r="U32" s="74"/>
      <c r="V32" s="659" t="s">
        <v>59</v>
      </c>
      <c r="W32" s="637"/>
      <c r="X32" s="53"/>
      <c r="Y32" s="54"/>
      <c r="Z32" s="87"/>
    </row>
    <row r="33" spans="1:26" ht="21.95" customHeight="1" x14ac:dyDescent="0.4">
      <c r="A33" s="52">
        <v>6350</v>
      </c>
      <c r="B33" s="39" t="s">
        <v>60</v>
      </c>
      <c r="C33" s="40" t="s">
        <v>62</v>
      </c>
      <c r="D33" s="41" t="s">
        <v>58</v>
      </c>
      <c r="E33" s="85">
        <v>1200</v>
      </c>
      <c r="F33" s="80"/>
      <c r="G33" s="81"/>
      <c r="H33" s="70"/>
      <c r="I33" s="66"/>
      <c r="J33" s="857">
        <v>39407</v>
      </c>
      <c r="K33" s="858">
        <v>10987.3</v>
      </c>
      <c r="L33" s="82"/>
      <c r="M33" s="859">
        <v>0</v>
      </c>
      <c r="N33" s="44"/>
      <c r="O33" s="45"/>
      <c r="P33" s="75">
        <f t="shared" si="2"/>
        <v>12187.3</v>
      </c>
      <c r="Q33" s="72"/>
      <c r="R33" s="48"/>
      <c r="S33" s="49">
        <f t="shared" si="1"/>
        <v>695.89999999999964</v>
      </c>
      <c r="T33" s="50"/>
      <c r="U33" s="51"/>
      <c r="V33" s="659" t="s">
        <v>59</v>
      </c>
      <c r="W33" s="637"/>
      <c r="X33" s="53"/>
      <c r="Y33" s="54"/>
      <c r="Z33" s="87"/>
    </row>
    <row r="34" spans="1:26" ht="21.95" customHeight="1" x14ac:dyDescent="0.4">
      <c r="A34" s="52">
        <v>6310</v>
      </c>
      <c r="B34" s="65" t="s">
        <v>64</v>
      </c>
      <c r="C34" s="79" t="s">
        <v>65</v>
      </c>
      <c r="D34" s="41" t="s">
        <v>743</v>
      </c>
      <c r="E34" s="85"/>
      <c r="F34" s="80">
        <v>3000</v>
      </c>
      <c r="G34" s="81"/>
      <c r="H34" s="70"/>
      <c r="I34" s="66"/>
      <c r="J34" s="857">
        <v>38504</v>
      </c>
      <c r="K34" s="858">
        <v>9457</v>
      </c>
      <c r="L34" s="82"/>
      <c r="M34" s="859">
        <v>237.3</v>
      </c>
      <c r="N34" s="44"/>
      <c r="O34" s="45"/>
      <c r="P34" s="75">
        <f>E34+F34+G34+K34-M34</f>
        <v>12219.7</v>
      </c>
      <c r="Q34" s="72"/>
      <c r="R34" s="48"/>
      <c r="S34" s="49">
        <f t="shared" si="1"/>
        <v>728.30000000000109</v>
      </c>
      <c r="T34" s="50"/>
      <c r="U34" s="51"/>
      <c r="V34" s="659" t="s">
        <v>726</v>
      </c>
      <c r="W34" s="637"/>
      <c r="X34" s="53"/>
      <c r="Y34" s="54"/>
      <c r="Z34" s="87"/>
    </row>
    <row r="35" spans="1:26" ht="21.95" customHeight="1" x14ac:dyDescent="0.4">
      <c r="A35" s="52">
        <v>6350</v>
      </c>
      <c r="B35" s="39" t="s">
        <v>56</v>
      </c>
      <c r="C35" s="40" t="s">
        <v>57</v>
      </c>
      <c r="D35" s="41" t="s">
        <v>58</v>
      </c>
      <c r="E35" s="85">
        <v>1200</v>
      </c>
      <c r="F35" s="80"/>
      <c r="G35" s="81"/>
      <c r="H35" s="70"/>
      <c r="I35" s="66"/>
      <c r="J35" s="857">
        <v>39736</v>
      </c>
      <c r="K35" s="858">
        <v>11353</v>
      </c>
      <c r="L35" s="82"/>
      <c r="M35" s="859">
        <v>0</v>
      </c>
      <c r="N35" s="44"/>
      <c r="O35" s="45"/>
      <c r="P35" s="75">
        <f t="shared" ref="P35:P51" si="3">E35+F35+K35-M35</f>
        <v>12553</v>
      </c>
      <c r="Q35" s="72"/>
      <c r="R35" s="48"/>
      <c r="S35" s="49">
        <f t="shared" si="1"/>
        <v>1061.6000000000004</v>
      </c>
      <c r="T35" s="50"/>
      <c r="U35" s="51"/>
      <c r="V35" s="659" t="s">
        <v>59</v>
      </c>
      <c r="W35" s="637"/>
      <c r="X35" s="53"/>
      <c r="Y35" s="54"/>
      <c r="Z35" s="87"/>
    </row>
    <row r="36" spans="1:26" ht="21.95" customHeight="1" x14ac:dyDescent="0.4">
      <c r="A36" s="52">
        <v>6210</v>
      </c>
      <c r="B36" s="39" t="s">
        <v>83</v>
      </c>
      <c r="C36" s="40" t="s">
        <v>84</v>
      </c>
      <c r="D36" s="41" t="s">
        <v>774</v>
      </c>
      <c r="E36" s="85">
        <v>2770</v>
      </c>
      <c r="F36" s="80"/>
      <c r="G36" s="81"/>
      <c r="H36" s="70"/>
      <c r="I36" s="66"/>
      <c r="J36" s="857">
        <v>38798</v>
      </c>
      <c r="K36" s="858">
        <v>9785.5</v>
      </c>
      <c r="L36" s="82"/>
      <c r="M36" s="859">
        <v>0</v>
      </c>
      <c r="N36" s="44"/>
      <c r="O36" s="45"/>
      <c r="P36" s="75">
        <f t="shared" si="3"/>
        <v>12555.5</v>
      </c>
      <c r="Q36" s="72"/>
      <c r="R36" s="48"/>
      <c r="S36" s="49">
        <f t="shared" si="1"/>
        <v>1064.1000000000004</v>
      </c>
      <c r="T36" s="50"/>
      <c r="U36" s="51"/>
      <c r="V36" s="659" t="s">
        <v>59</v>
      </c>
      <c r="W36" s="637"/>
      <c r="X36" s="53"/>
      <c r="Y36" s="54"/>
      <c r="Z36" s="87"/>
    </row>
    <row r="37" spans="1:26" ht="21.95" customHeight="1" x14ac:dyDescent="0.4">
      <c r="A37" s="52">
        <v>6210</v>
      </c>
      <c r="B37" s="39" t="s">
        <v>83</v>
      </c>
      <c r="C37" s="40" t="s">
        <v>84</v>
      </c>
      <c r="D37" s="41" t="s">
        <v>775</v>
      </c>
      <c r="E37" s="85">
        <v>2770</v>
      </c>
      <c r="F37" s="80"/>
      <c r="G37" s="81"/>
      <c r="H37" s="70"/>
      <c r="I37" s="66"/>
      <c r="J37" s="857">
        <v>38798</v>
      </c>
      <c r="K37" s="858">
        <v>9785.5</v>
      </c>
      <c r="L37" s="82"/>
      <c r="M37" s="859">
        <v>0</v>
      </c>
      <c r="N37" s="44"/>
      <c r="O37" s="45"/>
      <c r="P37" s="75">
        <f t="shared" si="3"/>
        <v>12555.5</v>
      </c>
      <c r="Q37" s="72"/>
      <c r="R37" s="48"/>
      <c r="S37" s="49">
        <f t="shared" si="1"/>
        <v>1064.1000000000004</v>
      </c>
      <c r="T37" s="50"/>
      <c r="U37" s="51"/>
      <c r="V37" s="659" t="s">
        <v>59</v>
      </c>
      <c r="W37" s="637"/>
      <c r="X37" s="53"/>
      <c r="Y37" s="54"/>
      <c r="Z37" s="87"/>
    </row>
    <row r="38" spans="1:26" ht="21.95" customHeight="1" x14ac:dyDescent="0.4">
      <c r="A38" s="52">
        <v>6210</v>
      </c>
      <c r="B38" s="39" t="s">
        <v>83</v>
      </c>
      <c r="C38" s="40" t="s">
        <v>84</v>
      </c>
      <c r="D38" s="41" t="s">
        <v>776</v>
      </c>
      <c r="E38" s="85">
        <v>2770</v>
      </c>
      <c r="F38" s="80"/>
      <c r="G38" s="81"/>
      <c r="H38" s="70"/>
      <c r="I38" s="66"/>
      <c r="J38" s="857">
        <v>38798</v>
      </c>
      <c r="K38" s="858">
        <v>9785.5</v>
      </c>
      <c r="L38" s="82"/>
      <c r="M38" s="859">
        <v>0</v>
      </c>
      <c r="N38" s="44"/>
      <c r="O38" s="45"/>
      <c r="P38" s="75">
        <f t="shared" si="3"/>
        <v>12555.5</v>
      </c>
      <c r="Q38" s="72"/>
      <c r="R38" s="68"/>
      <c r="S38" s="77">
        <f t="shared" ref="S38:S69" si="4">P38-$K$2</f>
        <v>1064.1000000000004</v>
      </c>
      <c r="T38" s="50"/>
      <c r="U38" s="74"/>
      <c r="V38" s="659" t="s">
        <v>59</v>
      </c>
      <c r="W38" s="637"/>
      <c r="X38" s="53"/>
      <c r="Y38" s="54"/>
      <c r="Z38" s="87"/>
    </row>
    <row r="39" spans="1:26" ht="21.95" customHeight="1" x14ac:dyDescent="0.4">
      <c r="A39" s="52">
        <v>6210</v>
      </c>
      <c r="B39" s="39" t="s">
        <v>83</v>
      </c>
      <c r="C39" s="40" t="s">
        <v>84</v>
      </c>
      <c r="D39" s="41" t="s">
        <v>777</v>
      </c>
      <c r="E39" s="85">
        <v>2770</v>
      </c>
      <c r="F39" s="80"/>
      <c r="G39" s="81"/>
      <c r="H39" s="70"/>
      <c r="I39" s="66"/>
      <c r="J39" s="857">
        <v>38798</v>
      </c>
      <c r="K39" s="858">
        <v>9785.5</v>
      </c>
      <c r="L39" s="82"/>
      <c r="M39" s="859">
        <v>0</v>
      </c>
      <c r="N39" s="44"/>
      <c r="O39" s="45"/>
      <c r="P39" s="75">
        <f t="shared" si="3"/>
        <v>12555.5</v>
      </c>
      <c r="Q39" s="72"/>
      <c r="R39" s="48"/>
      <c r="S39" s="77">
        <f t="shared" si="4"/>
        <v>1064.1000000000004</v>
      </c>
      <c r="T39" s="50"/>
      <c r="U39" s="51"/>
      <c r="V39" s="659" t="s">
        <v>59</v>
      </c>
      <c r="W39" s="637"/>
      <c r="X39" s="53"/>
      <c r="Y39" s="54"/>
      <c r="Z39" s="87"/>
    </row>
    <row r="40" spans="1:26" ht="21.95" customHeight="1" x14ac:dyDescent="0.4">
      <c r="A40" s="52">
        <v>6210</v>
      </c>
      <c r="B40" s="39" t="s">
        <v>83</v>
      </c>
      <c r="C40" s="40" t="s">
        <v>84</v>
      </c>
      <c r="D40" s="41" t="s">
        <v>778</v>
      </c>
      <c r="E40" s="85">
        <v>2770</v>
      </c>
      <c r="F40" s="80"/>
      <c r="G40" s="81"/>
      <c r="H40" s="70"/>
      <c r="I40" s="66"/>
      <c r="J40" s="857">
        <v>38798</v>
      </c>
      <c r="K40" s="858">
        <v>9785.5</v>
      </c>
      <c r="L40" s="82"/>
      <c r="M40" s="859">
        <v>0</v>
      </c>
      <c r="N40" s="44"/>
      <c r="O40" s="45"/>
      <c r="P40" s="75">
        <f t="shared" si="3"/>
        <v>12555.5</v>
      </c>
      <c r="Q40" s="72"/>
      <c r="R40" s="68"/>
      <c r="S40" s="77">
        <f t="shared" si="4"/>
        <v>1064.1000000000004</v>
      </c>
      <c r="T40" s="50"/>
      <c r="U40" s="74"/>
      <c r="V40" s="659" t="s">
        <v>59</v>
      </c>
      <c r="W40" s="637"/>
      <c r="X40" s="53"/>
      <c r="Y40" s="54"/>
      <c r="Z40" s="87"/>
    </row>
    <row r="41" spans="1:26" ht="21.95" customHeight="1" x14ac:dyDescent="0.4">
      <c r="A41" s="83">
        <v>6340</v>
      </c>
      <c r="B41" s="39" t="s">
        <v>1255</v>
      </c>
      <c r="C41" s="40" t="s">
        <v>77</v>
      </c>
      <c r="D41" s="41" t="s">
        <v>750</v>
      </c>
      <c r="E41" s="85"/>
      <c r="F41" s="80">
        <v>1800</v>
      </c>
      <c r="G41" s="81"/>
      <c r="H41" s="70"/>
      <c r="I41" s="66"/>
      <c r="J41" s="857">
        <v>41955</v>
      </c>
      <c r="K41" s="858">
        <v>11464.4</v>
      </c>
      <c r="L41" s="82"/>
      <c r="M41" s="859">
        <v>602.4</v>
      </c>
      <c r="N41" s="44"/>
      <c r="O41" s="45"/>
      <c r="P41" s="75">
        <f t="shared" si="3"/>
        <v>12662</v>
      </c>
      <c r="Q41" s="47"/>
      <c r="R41" s="68"/>
      <c r="S41" s="77">
        <f t="shared" si="4"/>
        <v>1170.6000000000004</v>
      </c>
      <c r="T41" s="50"/>
      <c r="U41" s="74"/>
      <c r="V41" s="659" t="s">
        <v>725</v>
      </c>
      <c r="W41" s="637"/>
      <c r="X41" s="53"/>
      <c r="Y41" s="54"/>
      <c r="Z41" s="87"/>
    </row>
    <row r="42" spans="1:26" ht="21.95" customHeight="1" x14ac:dyDescent="0.4">
      <c r="A42" s="52">
        <v>8000</v>
      </c>
      <c r="B42" s="39" t="s">
        <v>1266</v>
      </c>
      <c r="C42" s="40" t="s">
        <v>751</v>
      </c>
      <c r="D42" s="41" t="s">
        <v>752</v>
      </c>
      <c r="E42" s="85"/>
      <c r="F42" s="80">
        <v>1200</v>
      </c>
      <c r="G42" s="81"/>
      <c r="H42" s="70"/>
      <c r="I42" s="66"/>
      <c r="J42" s="857">
        <v>43748</v>
      </c>
      <c r="K42" s="858">
        <v>11464.4</v>
      </c>
      <c r="L42" s="82"/>
      <c r="M42" s="859">
        <v>0</v>
      </c>
      <c r="N42" s="44"/>
      <c r="O42" s="45"/>
      <c r="P42" s="75">
        <f t="shared" si="3"/>
        <v>12664.4</v>
      </c>
      <c r="Q42" s="47"/>
      <c r="R42" s="68"/>
      <c r="S42" s="77">
        <f t="shared" si="4"/>
        <v>1173</v>
      </c>
      <c r="T42" s="50"/>
      <c r="U42" s="74"/>
      <c r="V42" s="931" t="s">
        <v>626</v>
      </c>
      <c r="W42" s="637"/>
      <c r="X42" s="53"/>
      <c r="Y42" s="54"/>
      <c r="Z42" s="87"/>
    </row>
    <row r="43" spans="1:26" ht="21" customHeight="1" x14ac:dyDescent="0.4">
      <c r="A43" s="52">
        <v>5520</v>
      </c>
      <c r="B43" s="65" t="s">
        <v>87</v>
      </c>
      <c r="C43" s="79" t="s">
        <v>1251</v>
      </c>
      <c r="D43" s="41" t="s">
        <v>811</v>
      </c>
      <c r="E43" s="60">
        <v>12700</v>
      </c>
      <c r="F43" s="61"/>
      <c r="G43" s="62"/>
      <c r="H43" s="70"/>
      <c r="I43" s="662"/>
      <c r="J43" s="857">
        <v>28711</v>
      </c>
      <c r="K43" s="858">
        <v>0</v>
      </c>
      <c r="L43" s="82"/>
      <c r="M43" s="859">
        <v>0</v>
      </c>
      <c r="N43" s="58"/>
      <c r="O43" s="45"/>
      <c r="P43" s="75">
        <f t="shared" si="3"/>
        <v>12700</v>
      </c>
      <c r="Q43" s="47"/>
      <c r="R43" s="68"/>
      <c r="S43" s="77">
        <f t="shared" si="4"/>
        <v>1208.6000000000004</v>
      </c>
      <c r="T43" s="50"/>
      <c r="U43" s="74"/>
      <c r="V43" s="659" t="s">
        <v>59</v>
      </c>
      <c r="W43" s="637"/>
      <c r="X43" s="53"/>
      <c r="Y43" s="54"/>
      <c r="Z43" s="87"/>
    </row>
    <row r="44" spans="1:26" ht="21.95" customHeight="1" x14ac:dyDescent="0.4">
      <c r="A44" s="52">
        <v>6335</v>
      </c>
      <c r="B44" s="39" t="s">
        <v>706</v>
      </c>
      <c r="C44" s="40" t="s">
        <v>78</v>
      </c>
      <c r="D44" s="41" t="s">
        <v>799</v>
      </c>
      <c r="E44" s="85">
        <v>4300</v>
      </c>
      <c r="F44" s="80"/>
      <c r="G44" s="81"/>
      <c r="H44" s="70"/>
      <c r="I44" s="66"/>
      <c r="J44" s="857">
        <v>37821</v>
      </c>
      <c r="K44" s="858">
        <v>8597.6</v>
      </c>
      <c r="L44" s="82"/>
      <c r="M44" s="859">
        <v>0</v>
      </c>
      <c r="N44" s="44"/>
      <c r="O44" s="45"/>
      <c r="P44" s="75">
        <f t="shared" si="3"/>
        <v>12897.6</v>
      </c>
      <c r="Q44" s="72"/>
      <c r="R44" s="68"/>
      <c r="S44" s="77">
        <f t="shared" si="4"/>
        <v>1406.2000000000007</v>
      </c>
      <c r="T44" s="50"/>
      <c r="U44" s="74"/>
      <c r="V44" s="659" t="s">
        <v>59</v>
      </c>
      <c r="W44" s="637"/>
      <c r="X44" s="53"/>
      <c r="Y44" s="54"/>
      <c r="Z44" s="87"/>
    </row>
    <row r="45" spans="1:26" ht="21.95" customHeight="1" x14ac:dyDescent="0.4">
      <c r="A45" s="52">
        <v>6735</v>
      </c>
      <c r="B45" s="65" t="s">
        <v>149</v>
      </c>
      <c r="C45" s="79" t="s">
        <v>1264</v>
      </c>
      <c r="D45" s="41" t="s">
        <v>813</v>
      </c>
      <c r="E45" s="85">
        <v>6500</v>
      </c>
      <c r="F45" s="80"/>
      <c r="G45" s="81"/>
      <c r="H45" s="70"/>
      <c r="I45" s="66"/>
      <c r="J45" s="857">
        <v>35275</v>
      </c>
      <c r="K45" s="858">
        <v>6456.9</v>
      </c>
      <c r="L45" s="82"/>
      <c r="M45" s="859">
        <v>0</v>
      </c>
      <c r="N45" s="44"/>
      <c r="O45" s="45"/>
      <c r="P45" s="75">
        <f t="shared" si="3"/>
        <v>12956.9</v>
      </c>
      <c r="Q45" s="72"/>
      <c r="R45" s="48"/>
      <c r="S45" s="77">
        <f t="shared" si="4"/>
        <v>1465.5</v>
      </c>
      <c r="T45" s="50"/>
      <c r="U45" s="74"/>
      <c r="V45" s="659" t="s">
        <v>59</v>
      </c>
      <c r="W45" s="637"/>
      <c r="X45" s="53"/>
      <c r="Y45" s="54"/>
      <c r="Z45" s="87"/>
    </row>
    <row r="46" spans="1:26" ht="21.95" customHeight="1" x14ac:dyDescent="0.4">
      <c r="A46" s="83">
        <v>6340</v>
      </c>
      <c r="B46" s="39" t="s">
        <v>75</v>
      </c>
      <c r="C46" s="40" t="s">
        <v>76</v>
      </c>
      <c r="D46" s="41" t="s">
        <v>750</v>
      </c>
      <c r="E46" s="85"/>
      <c r="F46" s="80">
        <v>1800</v>
      </c>
      <c r="G46" s="81"/>
      <c r="H46" s="70"/>
      <c r="I46" s="66"/>
      <c r="J46" s="857">
        <v>41955</v>
      </c>
      <c r="K46" s="858">
        <v>11464.4</v>
      </c>
      <c r="L46" s="82"/>
      <c r="M46" s="859">
        <v>0</v>
      </c>
      <c r="N46" s="44"/>
      <c r="O46" s="45"/>
      <c r="P46" s="75">
        <f t="shared" si="3"/>
        <v>13264.4</v>
      </c>
      <c r="Q46" s="72"/>
      <c r="R46" s="48"/>
      <c r="S46" s="77">
        <f t="shared" si="4"/>
        <v>1773</v>
      </c>
      <c r="T46" s="50"/>
      <c r="U46" s="74"/>
      <c r="V46" s="659" t="s">
        <v>74</v>
      </c>
      <c r="W46" s="637"/>
      <c r="X46" s="53"/>
      <c r="Y46" s="54"/>
      <c r="Z46" s="87"/>
    </row>
    <row r="47" spans="1:26" ht="21.95" customHeight="1" x14ac:dyDescent="0.4">
      <c r="A47" s="52">
        <v>6220</v>
      </c>
      <c r="B47" s="39" t="s">
        <v>1359</v>
      </c>
      <c r="C47" s="40" t="s">
        <v>620</v>
      </c>
      <c r="D47" s="41" t="s">
        <v>753</v>
      </c>
      <c r="E47" s="85">
        <v>3530</v>
      </c>
      <c r="F47" s="80"/>
      <c r="G47" s="81"/>
      <c r="H47" s="70"/>
      <c r="I47" s="66"/>
      <c r="J47" s="857">
        <v>43797</v>
      </c>
      <c r="K47" s="858">
        <v>11464.4</v>
      </c>
      <c r="L47" s="82"/>
      <c r="M47" s="859">
        <v>1037.9000000000001</v>
      </c>
      <c r="N47" s="44"/>
      <c r="O47" s="45"/>
      <c r="P47" s="75">
        <f t="shared" si="3"/>
        <v>13956.5</v>
      </c>
      <c r="Q47" s="72"/>
      <c r="R47" s="68"/>
      <c r="S47" s="77">
        <f t="shared" si="4"/>
        <v>2465.1000000000004</v>
      </c>
      <c r="T47" s="50"/>
      <c r="U47" s="74"/>
      <c r="V47" s="659" t="s">
        <v>59</v>
      </c>
      <c r="W47" s="637"/>
      <c r="X47" s="53"/>
      <c r="Y47" s="54"/>
      <c r="Z47" s="87"/>
    </row>
    <row r="48" spans="1:26" ht="21.95" customHeight="1" x14ac:dyDescent="0.4">
      <c r="A48" s="52">
        <v>6220</v>
      </c>
      <c r="B48" s="39" t="s">
        <v>1360</v>
      </c>
      <c r="C48" s="40" t="s">
        <v>620</v>
      </c>
      <c r="D48" s="41" t="s">
        <v>754</v>
      </c>
      <c r="E48" s="85">
        <v>3530</v>
      </c>
      <c r="F48" s="80"/>
      <c r="G48" s="81"/>
      <c r="H48" s="70"/>
      <c r="I48" s="66"/>
      <c r="J48" s="857">
        <v>43797</v>
      </c>
      <c r="K48" s="858">
        <v>11464.4</v>
      </c>
      <c r="L48" s="82"/>
      <c r="M48" s="859">
        <v>1037.9000000000001</v>
      </c>
      <c r="N48" s="44"/>
      <c r="O48" s="45"/>
      <c r="P48" s="75">
        <f t="shared" si="3"/>
        <v>13956.5</v>
      </c>
      <c r="Q48" s="72"/>
      <c r="R48" s="68"/>
      <c r="S48" s="77">
        <f t="shared" si="4"/>
        <v>2465.1000000000004</v>
      </c>
      <c r="T48" s="50"/>
      <c r="U48" s="74"/>
      <c r="V48" s="659" t="s">
        <v>59</v>
      </c>
      <c r="W48" s="637"/>
      <c r="X48" s="53"/>
      <c r="Y48" s="54"/>
      <c r="Z48" s="87"/>
    </row>
    <row r="49" spans="1:26" ht="21.95" customHeight="1" x14ac:dyDescent="0.4">
      <c r="A49" s="83">
        <v>6220</v>
      </c>
      <c r="B49" s="39" t="s">
        <v>709</v>
      </c>
      <c r="C49" s="40" t="s">
        <v>620</v>
      </c>
      <c r="D49" s="41" t="s">
        <v>755</v>
      </c>
      <c r="E49" s="85">
        <v>3530</v>
      </c>
      <c r="F49" s="80"/>
      <c r="G49" s="81"/>
      <c r="H49" s="70"/>
      <c r="I49" s="66"/>
      <c r="J49" s="857">
        <v>43797</v>
      </c>
      <c r="K49" s="858">
        <v>11464.4</v>
      </c>
      <c r="L49" s="82"/>
      <c r="M49" s="859">
        <v>1037.9000000000001</v>
      </c>
      <c r="N49" s="44"/>
      <c r="O49" s="45"/>
      <c r="P49" s="75">
        <f t="shared" si="3"/>
        <v>13956.5</v>
      </c>
      <c r="Q49" s="72"/>
      <c r="R49" s="68"/>
      <c r="S49" s="77">
        <f t="shared" si="4"/>
        <v>2465.1000000000004</v>
      </c>
      <c r="T49" s="50"/>
      <c r="U49" s="74"/>
      <c r="V49" s="659" t="s">
        <v>59</v>
      </c>
      <c r="W49" s="637"/>
      <c r="X49" s="53"/>
      <c r="Y49" s="54"/>
      <c r="Z49" s="87"/>
    </row>
    <row r="50" spans="1:26" ht="21.95" customHeight="1" x14ac:dyDescent="0.4">
      <c r="A50" s="83">
        <v>6220</v>
      </c>
      <c r="B50" s="39" t="s">
        <v>708</v>
      </c>
      <c r="C50" s="40" t="s">
        <v>620</v>
      </c>
      <c r="D50" s="41" t="s">
        <v>756</v>
      </c>
      <c r="E50" s="85">
        <v>3530</v>
      </c>
      <c r="F50" s="80"/>
      <c r="G50" s="81"/>
      <c r="H50" s="70"/>
      <c r="I50" s="66"/>
      <c r="J50" s="857">
        <v>43797</v>
      </c>
      <c r="K50" s="858">
        <v>11464.4</v>
      </c>
      <c r="L50" s="82"/>
      <c r="M50" s="859">
        <v>1037.9000000000001</v>
      </c>
      <c r="N50" s="44"/>
      <c r="O50" s="45"/>
      <c r="P50" s="75">
        <f t="shared" si="3"/>
        <v>13956.5</v>
      </c>
      <c r="Q50" s="72"/>
      <c r="R50" s="68"/>
      <c r="S50" s="77">
        <f t="shared" si="4"/>
        <v>2465.1000000000004</v>
      </c>
      <c r="T50" s="50"/>
      <c r="U50" s="74"/>
      <c r="V50" s="659" t="s">
        <v>59</v>
      </c>
      <c r="W50" s="637"/>
      <c r="X50" s="53"/>
      <c r="Y50" s="54"/>
      <c r="Z50" s="87"/>
    </row>
    <row r="51" spans="1:26" ht="21.95" customHeight="1" x14ac:dyDescent="0.4">
      <c r="A51" s="52">
        <v>6220</v>
      </c>
      <c r="B51" s="39" t="s">
        <v>707</v>
      </c>
      <c r="C51" s="40" t="s">
        <v>620</v>
      </c>
      <c r="D51" s="41" t="s">
        <v>757</v>
      </c>
      <c r="E51" s="85">
        <v>3530</v>
      </c>
      <c r="F51" s="80"/>
      <c r="G51" s="81"/>
      <c r="H51" s="70"/>
      <c r="I51" s="66"/>
      <c r="J51" s="857">
        <v>43797</v>
      </c>
      <c r="K51" s="858">
        <v>11464.4</v>
      </c>
      <c r="L51" s="82"/>
      <c r="M51" s="859">
        <v>1037.9000000000001</v>
      </c>
      <c r="N51" s="44"/>
      <c r="O51" s="45"/>
      <c r="P51" s="75">
        <f t="shared" si="3"/>
        <v>13956.5</v>
      </c>
      <c r="Q51" s="72"/>
      <c r="R51" s="68"/>
      <c r="S51" s="77">
        <f t="shared" si="4"/>
        <v>2465.1000000000004</v>
      </c>
      <c r="T51" s="50"/>
      <c r="U51" s="74"/>
      <c r="V51" s="659" t="s">
        <v>59</v>
      </c>
      <c r="W51" s="637"/>
      <c r="X51" s="53"/>
      <c r="Y51" s="54"/>
      <c r="Z51" s="87"/>
    </row>
    <row r="52" spans="1:26" ht="21.95" customHeight="1" x14ac:dyDescent="0.4">
      <c r="A52" s="52">
        <v>5530</v>
      </c>
      <c r="B52" s="65" t="s">
        <v>66</v>
      </c>
      <c r="C52" s="79" t="s">
        <v>621</v>
      </c>
      <c r="D52" s="41" t="s">
        <v>812</v>
      </c>
      <c r="E52" s="85">
        <v>7700</v>
      </c>
      <c r="F52" s="80"/>
      <c r="G52" s="81"/>
      <c r="H52" s="70"/>
      <c r="I52" s="66"/>
      <c r="J52" s="857">
        <v>42378</v>
      </c>
      <c r="K52" s="858">
        <v>11455.9</v>
      </c>
      <c r="L52" s="82"/>
      <c r="M52" s="859">
        <v>5136.3999999999996</v>
      </c>
      <c r="N52" s="44"/>
      <c r="O52" s="45"/>
      <c r="P52" s="75">
        <f>E52+F52+G52+K52-M52</f>
        <v>14019.500000000002</v>
      </c>
      <c r="Q52" s="72"/>
      <c r="R52" s="68"/>
      <c r="S52" s="77">
        <f t="shared" si="4"/>
        <v>2528.1000000000022</v>
      </c>
      <c r="T52" s="50"/>
      <c r="U52" s="74"/>
      <c r="V52" s="659" t="s">
        <v>59</v>
      </c>
      <c r="W52" s="867" t="s">
        <v>1252</v>
      </c>
      <c r="X52" s="864"/>
      <c r="Y52" s="865"/>
      <c r="Z52" s="866"/>
    </row>
    <row r="53" spans="1:26" ht="21.95" customHeight="1" x14ac:dyDescent="0.4">
      <c r="A53" s="52">
        <v>6250</v>
      </c>
      <c r="B53" s="65" t="s">
        <v>85</v>
      </c>
      <c r="C53" s="79" t="s">
        <v>86</v>
      </c>
      <c r="D53" s="84" t="s">
        <v>747</v>
      </c>
      <c r="E53" s="920"/>
      <c r="F53" s="80">
        <v>2770</v>
      </c>
      <c r="G53" s="81"/>
      <c r="H53" s="70"/>
      <c r="I53" s="66"/>
      <c r="J53" s="857">
        <v>39883</v>
      </c>
      <c r="K53" s="858">
        <v>11394.5</v>
      </c>
      <c r="L53" s="82"/>
      <c r="M53" s="859">
        <v>0</v>
      </c>
      <c r="N53" s="44"/>
      <c r="O53" s="45"/>
      <c r="P53" s="75">
        <f t="shared" ref="P53:P84" si="5">E53+F53+K53-M53</f>
        <v>14164.5</v>
      </c>
      <c r="Q53" s="72"/>
      <c r="R53" s="68"/>
      <c r="S53" s="77">
        <f t="shared" si="4"/>
        <v>2673.1000000000004</v>
      </c>
      <c r="T53" s="50"/>
      <c r="U53" s="74"/>
      <c r="V53" s="659" t="s">
        <v>74</v>
      </c>
      <c r="W53" s="637"/>
      <c r="X53" s="53"/>
      <c r="Y53" s="54"/>
      <c r="Z53" s="87"/>
    </row>
    <row r="54" spans="1:26" ht="21.95" customHeight="1" x14ac:dyDescent="0.4">
      <c r="A54" s="52">
        <v>6210</v>
      </c>
      <c r="B54" s="65" t="s">
        <v>98</v>
      </c>
      <c r="C54" s="79" t="s">
        <v>99</v>
      </c>
      <c r="D54" s="84" t="s">
        <v>768</v>
      </c>
      <c r="E54" s="85">
        <v>8900</v>
      </c>
      <c r="F54" s="80"/>
      <c r="G54" s="81"/>
      <c r="H54" s="70"/>
      <c r="I54" s="66"/>
      <c r="J54" s="857">
        <v>38798</v>
      </c>
      <c r="K54" s="858">
        <v>9785.5</v>
      </c>
      <c r="L54" s="82"/>
      <c r="M54" s="859">
        <v>3710</v>
      </c>
      <c r="N54" s="44"/>
      <c r="O54" s="45"/>
      <c r="P54" s="75">
        <f t="shared" si="5"/>
        <v>14975.5</v>
      </c>
      <c r="Q54" s="72"/>
      <c r="R54" s="68"/>
      <c r="S54" s="77">
        <f t="shared" si="4"/>
        <v>3484.1000000000004</v>
      </c>
      <c r="T54" s="50"/>
      <c r="U54" s="74"/>
      <c r="V54" s="659" t="s">
        <v>59</v>
      </c>
      <c r="W54" s="637"/>
      <c r="X54" s="53"/>
      <c r="Y54" s="54"/>
      <c r="Z54" s="87"/>
    </row>
    <row r="55" spans="1:26" ht="21.95" customHeight="1" x14ac:dyDescent="0.4">
      <c r="A55" s="52">
        <v>6210</v>
      </c>
      <c r="B55" s="65" t="s">
        <v>93</v>
      </c>
      <c r="C55" s="79" t="s">
        <v>94</v>
      </c>
      <c r="D55" s="41" t="s">
        <v>779</v>
      </c>
      <c r="E55" s="85">
        <v>6120</v>
      </c>
      <c r="F55" s="80"/>
      <c r="G55" s="81"/>
      <c r="H55" s="70"/>
      <c r="I55" s="66"/>
      <c r="J55" s="857">
        <v>38798</v>
      </c>
      <c r="K55" s="858">
        <v>9785.5</v>
      </c>
      <c r="L55" s="82"/>
      <c r="M55" s="859">
        <v>755.6</v>
      </c>
      <c r="N55" s="44"/>
      <c r="O55" s="45"/>
      <c r="P55" s="46">
        <f t="shared" si="5"/>
        <v>15149.9</v>
      </c>
      <c r="Q55" s="72"/>
      <c r="R55" s="68"/>
      <c r="S55" s="49">
        <f t="shared" si="4"/>
        <v>3658.5</v>
      </c>
      <c r="T55" s="50"/>
      <c r="U55" s="74"/>
      <c r="V55" s="659" t="s">
        <v>59</v>
      </c>
      <c r="W55" s="637"/>
      <c r="X55" s="53"/>
      <c r="Y55" s="54"/>
      <c r="Z55" s="87"/>
    </row>
    <row r="56" spans="1:26" ht="21.95" customHeight="1" x14ac:dyDescent="0.4">
      <c r="A56" s="52">
        <v>6210</v>
      </c>
      <c r="B56" s="65" t="s">
        <v>93</v>
      </c>
      <c r="C56" s="79" t="s">
        <v>94</v>
      </c>
      <c r="D56" s="41" t="s">
        <v>780</v>
      </c>
      <c r="E56" s="85">
        <v>6120</v>
      </c>
      <c r="F56" s="80"/>
      <c r="G56" s="81"/>
      <c r="H56" s="70"/>
      <c r="I56" s="66"/>
      <c r="J56" s="857">
        <v>38798</v>
      </c>
      <c r="K56" s="858">
        <v>9785.5</v>
      </c>
      <c r="L56" s="82"/>
      <c r="M56" s="859">
        <v>755.6</v>
      </c>
      <c r="N56" s="44"/>
      <c r="O56" s="45"/>
      <c r="P56" s="75">
        <f t="shared" si="5"/>
        <v>15149.9</v>
      </c>
      <c r="Q56" s="72"/>
      <c r="R56" s="68"/>
      <c r="S56" s="77">
        <f t="shared" si="4"/>
        <v>3658.5</v>
      </c>
      <c r="T56" s="50"/>
      <c r="U56" s="74"/>
      <c r="V56" s="659" t="s">
        <v>59</v>
      </c>
      <c r="W56" s="637"/>
      <c r="X56" s="53"/>
      <c r="Y56" s="54"/>
      <c r="Z56" s="87"/>
    </row>
    <row r="57" spans="1:26" ht="21.95" customHeight="1" x14ac:dyDescent="0.4">
      <c r="A57" s="52">
        <v>6210</v>
      </c>
      <c r="B57" s="65" t="s">
        <v>93</v>
      </c>
      <c r="C57" s="79" t="s">
        <v>94</v>
      </c>
      <c r="D57" s="41" t="s">
        <v>781</v>
      </c>
      <c r="E57" s="85">
        <v>6120</v>
      </c>
      <c r="F57" s="80"/>
      <c r="G57" s="81"/>
      <c r="H57" s="70"/>
      <c r="I57" s="66"/>
      <c r="J57" s="857">
        <v>38798</v>
      </c>
      <c r="K57" s="858">
        <v>9785.5</v>
      </c>
      <c r="L57" s="82"/>
      <c r="M57" s="859">
        <v>755.6</v>
      </c>
      <c r="N57" s="44"/>
      <c r="O57" s="45"/>
      <c r="P57" s="75">
        <f t="shared" si="5"/>
        <v>15149.9</v>
      </c>
      <c r="Q57" s="72"/>
      <c r="R57" s="68"/>
      <c r="S57" s="77">
        <f t="shared" si="4"/>
        <v>3658.5</v>
      </c>
      <c r="T57" s="50"/>
      <c r="U57" s="74"/>
      <c r="V57" s="659" t="s">
        <v>59</v>
      </c>
      <c r="W57" s="637"/>
      <c r="X57" s="53"/>
      <c r="Y57" s="54"/>
      <c r="Z57" s="87"/>
    </row>
    <row r="58" spans="1:26" ht="21.95" customHeight="1" x14ac:dyDescent="0.4">
      <c r="A58" s="52">
        <v>6210</v>
      </c>
      <c r="B58" s="65" t="s">
        <v>93</v>
      </c>
      <c r="C58" s="79" t="s">
        <v>94</v>
      </c>
      <c r="D58" s="41" t="s">
        <v>782</v>
      </c>
      <c r="E58" s="85">
        <v>6120</v>
      </c>
      <c r="F58" s="80"/>
      <c r="G58" s="81"/>
      <c r="H58" s="70"/>
      <c r="I58" s="66"/>
      <c r="J58" s="857">
        <v>38798</v>
      </c>
      <c r="K58" s="858">
        <v>9785.5</v>
      </c>
      <c r="L58" s="82"/>
      <c r="M58" s="859">
        <v>755.6</v>
      </c>
      <c r="N58" s="44"/>
      <c r="O58" s="45"/>
      <c r="P58" s="46">
        <f t="shared" si="5"/>
        <v>15149.9</v>
      </c>
      <c r="Q58" s="72"/>
      <c r="R58" s="68"/>
      <c r="S58" s="49">
        <f t="shared" si="4"/>
        <v>3658.5</v>
      </c>
      <c r="T58" s="73"/>
      <c r="U58" s="74"/>
      <c r="V58" s="659" t="s">
        <v>59</v>
      </c>
      <c r="W58" s="637"/>
      <c r="X58" s="53"/>
      <c r="Y58" s="54"/>
      <c r="Z58" s="87"/>
    </row>
    <row r="59" spans="1:26" ht="21.95" customHeight="1" x14ac:dyDescent="0.4">
      <c r="A59" s="52">
        <v>6210</v>
      </c>
      <c r="B59" s="65" t="s">
        <v>93</v>
      </c>
      <c r="C59" s="79" t="s">
        <v>94</v>
      </c>
      <c r="D59" s="41" t="s">
        <v>783</v>
      </c>
      <c r="E59" s="85">
        <v>6120</v>
      </c>
      <c r="F59" s="80"/>
      <c r="G59" s="81"/>
      <c r="H59" s="70"/>
      <c r="I59" s="66"/>
      <c r="J59" s="857">
        <v>38798</v>
      </c>
      <c r="K59" s="858">
        <v>9785.5</v>
      </c>
      <c r="L59" s="82"/>
      <c r="M59" s="859">
        <v>755.6</v>
      </c>
      <c r="N59" s="44"/>
      <c r="O59" s="45"/>
      <c r="P59" s="75">
        <f t="shared" si="5"/>
        <v>15149.9</v>
      </c>
      <c r="Q59" s="72"/>
      <c r="R59" s="68"/>
      <c r="S59" s="77">
        <f t="shared" si="4"/>
        <v>3658.5</v>
      </c>
      <c r="T59" s="73"/>
      <c r="U59" s="74"/>
      <c r="V59" s="659" t="s">
        <v>59</v>
      </c>
      <c r="W59" s="637"/>
      <c r="X59" s="53"/>
      <c r="Y59" s="54"/>
      <c r="Z59" s="87"/>
    </row>
    <row r="60" spans="1:26" ht="21.95" customHeight="1" x14ac:dyDescent="0.4">
      <c r="A60" s="83">
        <v>6410</v>
      </c>
      <c r="B60" s="39" t="s">
        <v>81</v>
      </c>
      <c r="C60" s="40" t="s">
        <v>802</v>
      </c>
      <c r="D60" s="41" t="s">
        <v>804</v>
      </c>
      <c r="E60" s="85">
        <v>5140</v>
      </c>
      <c r="F60" s="80"/>
      <c r="G60" s="81"/>
      <c r="H60" s="70"/>
      <c r="I60" s="66"/>
      <c r="J60" s="857">
        <v>43752</v>
      </c>
      <c r="K60" s="858">
        <v>11464.4</v>
      </c>
      <c r="L60" s="82"/>
      <c r="M60" s="859">
        <v>1280.5</v>
      </c>
      <c r="N60" s="44"/>
      <c r="O60" s="45"/>
      <c r="P60" s="75">
        <f t="shared" si="5"/>
        <v>15323.900000000001</v>
      </c>
      <c r="Q60" s="72"/>
      <c r="R60" s="68"/>
      <c r="S60" s="77">
        <f t="shared" si="4"/>
        <v>3832.5000000000018</v>
      </c>
      <c r="T60" s="73"/>
      <c r="U60" s="74"/>
      <c r="V60" s="659" t="s">
        <v>59</v>
      </c>
      <c r="W60" s="637"/>
      <c r="X60" s="53"/>
      <c r="Y60" s="54"/>
      <c r="Z60" s="87"/>
    </row>
    <row r="61" spans="1:26" ht="21.95" customHeight="1" x14ac:dyDescent="0.4">
      <c r="A61" s="52">
        <v>6335</v>
      </c>
      <c r="B61" s="39" t="s">
        <v>705</v>
      </c>
      <c r="C61" s="40" t="s">
        <v>78</v>
      </c>
      <c r="D61" s="41" t="s">
        <v>800</v>
      </c>
      <c r="E61" s="85">
        <v>4300</v>
      </c>
      <c r="F61" s="80"/>
      <c r="G61" s="81"/>
      <c r="H61" s="70"/>
      <c r="I61" s="66"/>
      <c r="J61" s="857">
        <v>41955</v>
      </c>
      <c r="K61" s="858">
        <v>11464.4</v>
      </c>
      <c r="L61" s="82"/>
      <c r="M61" s="859">
        <v>0</v>
      </c>
      <c r="N61" s="44"/>
      <c r="O61" s="45"/>
      <c r="P61" s="75">
        <f t="shared" si="5"/>
        <v>15764.4</v>
      </c>
      <c r="Q61" s="47"/>
      <c r="R61" s="68"/>
      <c r="S61" s="77">
        <f t="shared" si="4"/>
        <v>4273</v>
      </c>
      <c r="T61" s="73"/>
      <c r="U61" s="74"/>
      <c r="V61" s="659" t="s">
        <v>59</v>
      </c>
      <c r="W61" s="867" t="s">
        <v>1252</v>
      </c>
      <c r="X61" s="864"/>
      <c r="Y61" s="865"/>
      <c r="Z61" s="866" t="s">
        <v>1253</v>
      </c>
    </row>
    <row r="62" spans="1:26" ht="21.95" customHeight="1" x14ac:dyDescent="0.4">
      <c r="A62" s="52">
        <v>6510</v>
      </c>
      <c r="B62" s="39" t="s">
        <v>45</v>
      </c>
      <c r="C62" s="40" t="s">
        <v>46</v>
      </c>
      <c r="D62" s="41" t="s">
        <v>746</v>
      </c>
      <c r="E62" s="85"/>
      <c r="F62" s="80">
        <v>4800</v>
      </c>
      <c r="G62" s="81"/>
      <c r="H62" s="70"/>
      <c r="I62" s="66"/>
      <c r="J62" s="857">
        <v>39643</v>
      </c>
      <c r="K62" s="858">
        <v>11292.2</v>
      </c>
      <c r="L62" s="82"/>
      <c r="M62" s="859">
        <v>198.1</v>
      </c>
      <c r="N62" s="44"/>
      <c r="O62" s="45"/>
      <c r="P62" s="75">
        <f t="shared" si="5"/>
        <v>15894.1</v>
      </c>
      <c r="Q62" s="47"/>
      <c r="R62" s="68"/>
      <c r="S62" s="77">
        <f t="shared" si="4"/>
        <v>4402.7000000000007</v>
      </c>
      <c r="T62" s="73"/>
      <c r="U62" s="74"/>
      <c r="V62" s="659" t="s">
        <v>74</v>
      </c>
      <c r="W62" s="637"/>
      <c r="X62" s="53"/>
      <c r="Y62" s="54"/>
      <c r="Z62" s="87"/>
    </row>
    <row r="63" spans="1:26" ht="21.95" customHeight="1" x14ac:dyDescent="0.4">
      <c r="A63" s="83">
        <v>6410</v>
      </c>
      <c r="B63" s="39" t="s">
        <v>81</v>
      </c>
      <c r="C63" s="40" t="s">
        <v>802</v>
      </c>
      <c r="D63" s="41" t="s">
        <v>803</v>
      </c>
      <c r="E63" s="85">
        <v>5140</v>
      </c>
      <c r="F63" s="80"/>
      <c r="G63" s="81"/>
      <c r="H63" s="70"/>
      <c r="I63" s="66"/>
      <c r="J63" s="857">
        <v>43752</v>
      </c>
      <c r="K63" s="858">
        <v>11464.4</v>
      </c>
      <c r="L63" s="82"/>
      <c r="M63" s="859">
        <v>668.2</v>
      </c>
      <c r="N63" s="44"/>
      <c r="O63" s="45"/>
      <c r="P63" s="75">
        <f t="shared" si="5"/>
        <v>15936.2</v>
      </c>
      <c r="Q63" s="47"/>
      <c r="R63" s="68"/>
      <c r="S63" s="77">
        <f t="shared" si="4"/>
        <v>4444.8000000000011</v>
      </c>
      <c r="T63" s="73"/>
      <c r="U63" s="74"/>
      <c r="V63" s="659" t="s">
        <v>59</v>
      </c>
      <c r="W63" s="637"/>
      <c r="X63" s="53"/>
      <c r="Y63" s="54"/>
      <c r="Z63" s="87"/>
    </row>
    <row r="64" spans="1:26" ht="21.95" customHeight="1" x14ac:dyDescent="0.4">
      <c r="A64" s="52">
        <v>6210</v>
      </c>
      <c r="B64" s="65" t="s">
        <v>88</v>
      </c>
      <c r="C64" s="79" t="s">
        <v>89</v>
      </c>
      <c r="D64" s="84" t="s">
        <v>769</v>
      </c>
      <c r="E64" s="85">
        <v>9100</v>
      </c>
      <c r="F64" s="80"/>
      <c r="G64" s="81"/>
      <c r="H64" s="70"/>
      <c r="I64" s="66"/>
      <c r="J64" s="857">
        <v>38798</v>
      </c>
      <c r="K64" s="858">
        <v>9785.5</v>
      </c>
      <c r="L64" s="82"/>
      <c r="M64" s="859">
        <v>755.6</v>
      </c>
      <c r="N64" s="44"/>
      <c r="O64" s="45"/>
      <c r="P64" s="75">
        <f t="shared" si="5"/>
        <v>18129.900000000001</v>
      </c>
      <c r="Q64" s="47"/>
      <c r="R64" s="68"/>
      <c r="S64" s="77">
        <f t="shared" si="4"/>
        <v>6638.5000000000018</v>
      </c>
      <c r="T64" s="73"/>
      <c r="U64" s="74"/>
      <c r="V64" s="659" t="s">
        <v>59</v>
      </c>
      <c r="W64" s="637"/>
      <c r="X64" s="53"/>
      <c r="Y64" s="54"/>
      <c r="Z64" s="87"/>
    </row>
    <row r="65" spans="1:26" ht="21.95" customHeight="1" x14ac:dyDescent="0.4">
      <c r="A65" s="52">
        <v>6210</v>
      </c>
      <c r="B65" s="65" t="s">
        <v>88</v>
      </c>
      <c r="C65" s="79" t="s">
        <v>89</v>
      </c>
      <c r="D65" s="84" t="s">
        <v>770</v>
      </c>
      <c r="E65" s="85">
        <v>9100</v>
      </c>
      <c r="F65" s="80"/>
      <c r="G65" s="81"/>
      <c r="H65" s="70"/>
      <c r="I65" s="66"/>
      <c r="J65" s="857">
        <v>38798</v>
      </c>
      <c r="K65" s="858">
        <v>9785.5</v>
      </c>
      <c r="L65" s="82"/>
      <c r="M65" s="859">
        <v>755.6</v>
      </c>
      <c r="N65" s="44"/>
      <c r="O65" s="45"/>
      <c r="P65" s="75">
        <f t="shared" si="5"/>
        <v>18129.900000000001</v>
      </c>
      <c r="Q65" s="47"/>
      <c r="R65" s="68"/>
      <c r="S65" s="77">
        <f t="shared" si="4"/>
        <v>6638.5000000000018</v>
      </c>
      <c r="T65" s="73"/>
      <c r="U65" s="74"/>
      <c r="V65" s="659" t="s">
        <v>59</v>
      </c>
      <c r="W65" s="637"/>
      <c r="X65" s="53"/>
      <c r="Y65" s="54"/>
      <c r="Z65" s="87"/>
    </row>
    <row r="66" spans="1:26" ht="21.95" customHeight="1" x14ac:dyDescent="0.4">
      <c r="A66" s="52">
        <v>6210</v>
      </c>
      <c r="B66" s="65" t="s">
        <v>88</v>
      </c>
      <c r="C66" s="79" t="s">
        <v>89</v>
      </c>
      <c r="D66" s="84" t="s">
        <v>771</v>
      </c>
      <c r="E66" s="85">
        <v>9100</v>
      </c>
      <c r="F66" s="80"/>
      <c r="G66" s="81"/>
      <c r="H66" s="70"/>
      <c r="I66" s="66"/>
      <c r="J66" s="857">
        <v>38798</v>
      </c>
      <c r="K66" s="858">
        <v>9785.5</v>
      </c>
      <c r="L66" s="82"/>
      <c r="M66" s="859">
        <v>755.6</v>
      </c>
      <c r="N66" s="44"/>
      <c r="O66" s="45"/>
      <c r="P66" s="75">
        <f t="shared" si="5"/>
        <v>18129.900000000001</v>
      </c>
      <c r="Q66" s="72"/>
      <c r="R66" s="68"/>
      <c r="S66" s="77">
        <f t="shared" si="4"/>
        <v>6638.5000000000018</v>
      </c>
      <c r="T66" s="73"/>
      <c r="U66" s="74"/>
      <c r="V66" s="659" t="s">
        <v>59</v>
      </c>
      <c r="W66" s="637"/>
      <c r="X66" s="53"/>
      <c r="Y66" s="54"/>
      <c r="Z66" s="87"/>
    </row>
    <row r="67" spans="1:26" ht="21.95" customHeight="1" x14ac:dyDescent="0.4">
      <c r="A67" s="52">
        <v>6210</v>
      </c>
      <c r="B67" s="65" t="s">
        <v>88</v>
      </c>
      <c r="C67" s="79" t="s">
        <v>89</v>
      </c>
      <c r="D67" s="84" t="s">
        <v>772</v>
      </c>
      <c r="E67" s="85">
        <v>9100</v>
      </c>
      <c r="F67" s="80"/>
      <c r="G67" s="81"/>
      <c r="H67" s="70"/>
      <c r="I67" s="66"/>
      <c r="J67" s="857">
        <v>38798</v>
      </c>
      <c r="K67" s="858">
        <v>9785.5</v>
      </c>
      <c r="L67" s="82"/>
      <c r="M67" s="859">
        <v>755.6</v>
      </c>
      <c r="N67" s="44"/>
      <c r="O67" s="45"/>
      <c r="P67" s="75">
        <f t="shared" si="5"/>
        <v>18129.900000000001</v>
      </c>
      <c r="Q67" s="72"/>
      <c r="R67" s="68"/>
      <c r="S67" s="77">
        <f t="shared" si="4"/>
        <v>6638.5000000000018</v>
      </c>
      <c r="T67" s="73"/>
      <c r="U67" s="74"/>
      <c r="V67" s="659" t="s">
        <v>59</v>
      </c>
      <c r="W67" s="637"/>
      <c r="X67" s="53"/>
      <c r="Y67" s="54"/>
      <c r="Z67" s="87"/>
    </row>
    <row r="68" spans="1:26" ht="21.95" customHeight="1" x14ac:dyDescent="0.4">
      <c r="A68" s="52">
        <v>6210</v>
      </c>
      <c r="B68" s="65" t="s">
        <v>88</v>
      </c>
      <c r="C68" s="79" t="s">
        <v>89</v>
      </c>
      <c r="D68" s="84" t="s">
        <v>773</v>
      </c>
      <c r="E68" s="85">
        <v>9100</v>
      </c>
      <c r="F68" s="80"/>
      <c r="G68" s="81"/>
      <c r="H68" s="70"/>
      <c r="I68" s="66"/>
      <c r="J68" s="857">
        <v>38798</v>
      </c>
      <c r="K68" s="858">
        <v>9785.5</v>
      </c>
      <c r="L68" s="82"/>
      <c r="M68" s="859">
        <v>755.6</v>
      </c>
      <c r="N68" s="44"/>
      <c r="O68" s="45"/>
      <c r="P68" s="75">
        <f t="shared" si="5"/>
        <v>18129.900000000001</v>
      </c>
      <c r="Q68" s="72"/>
      <c r="R68" s="48"/>
      <c r="S68" s="77">
        <f t="shared" si="4"/>
        <v>6638.5000000000018</v>
      </c>
      <c r="T68" s="73"/>
      <c r="U68" s="51"/>
      <c r="V68" s="659" t="s">
        <v>59</v>
      </c>
      <c r="W68" s="637"/>
      <c r="X68" s="53"/>
      <c r="Y68" s="54"/>
      <c r="Z68" s="87"/>
    </row>
    <row r="69" spans="1:26" ht="21.95" customHeight="1" x14ac:dyDescent="0.4">
      <c r="A69" s="52">
        <v>6510</v>
      </c>
      <c r="B69" s="65" t="s">
        <v>96</v>
      </c>
      <c r="C69" s="79" t="s">
        <v>97</v>
      </c>
      <c r="D69" s="84" t="s">
        <v>809</v>
      </c>
      <c r="E69" s="85">
        <v>7290</v>
      </c>
      <c r="F69" s="80"/>
      <c r="G69" s="81"/>
      <c r="H69" s="70"/>
      <c r="I69" s="66"/>
      <c r="J69" s="857">
        <v>39643</v>
      </c>
      <c r="K69" s="858">
        <v>11292.2</v>
      </c>
      <c r="L69" s="82"/>
      <c r="M69" s="859">
        <v>198.1</v>
      </c>
      <c r="N69" s="44"/>
      <c r="O69" s="45"/>
      <c r="P69" s="75">
        <f t="shared" si="5"/>
        <v>18384.100000000002</v>
      </c>
      <c r="Q69" s="72"/>
      <c r="R69" s="68"/>
      <c r="S69" s="77">
        <f t="shared" si="4"/>
        <v>6892.7000000000025</v>
      </c>
      <c r="T69" s="73"/>
      <c r="U69" s="74"/>
      <c r="V69" s="659" t="s">
        <v>59</v>
      </c>
      <c r="W69" s="637"/>
      <c r="X69" s="53"/>
      <c r="Y69" s="54"/>
      <c r="Z69" s="87"/>
    </row>
    <row r="70" spans="1:26" ht="21.95" customHeight="1" x14ac:dyDescent="0.4">
      <c r="A70" s="52">
        <v>6210</v>
      </c>
      <c r="B70" s="39" t="s">
        <v>101</v>
      </c>
      <c r="C70" s="40" t="s">
        <v>784</v>
      </c>
      <c r="D70" s="41" t="s">
        <v>785</v>
      </c>
      <c r="E70" s="85">
        <v>11080</v>
      </c>
      <c r="F70" s="80"/>
      <c r="G70" s="81"/>
      <c r="H70" s="70"/>
      <c r="I70" s="66"/>
      <c r="J70" s="857">
        <v>38798</v>
      </c>
      <c r="K70" s="858">
        <v>9785.5</v>
      </c>
      <c r="L70" s="82"/>
      <c r="M70" s="859">
        <v>755.6</v>
      </c>
      <c r="N70" s="44"/>
      <c r="O70" s="45"/>
      <c r="P70" s="75">
        <f t="shared" si="5"/>
        <v>20109.900000000001</v>
      </c>
      <c r="Q70" s="72"/>
      <c r="R70" s="68"/>
      <c r="S70" s="77">
        <f t="shared" ref="S70:S84" si="6">P70-$K$2</f>
        <v>8618.5000000000018</v>
      </c>
      <c r="T70" s="73"/>
      <c r="U70" s="74"/>
      <c r="V70" s="659" t="s">
        <v>59</v>
      </c>
      <c r="W70" s="637"/>
      <c r="X70" s="53"/>
      <c r="Y70" s="54"/>
      <c r="Z70" s="87"/>
    </row>
    <row r="71" spans="1:26" ht="21.95" customHeight="1" x14ac:dyDescent="0.4">
      <c r="A71" s="52">
        <v>6210</v>
      </c>
      <c r="B71" s="65" t="s">
        <v>101</v>
      </c>
      <c r="C71" s="40" t="s">
        <v>711</v>
      </c>
      <c r="D71" s="41" t="s">
        <v>786</v>
      </c>
      <c r="E71" s="85">
        <v>11080</v>
      </c>
      <c r="F71" s="80"/>
      <c r="G71" s="81"/>
      <c r="H71" s="70"/>
      <c r="I71" s="66"/>
      <c r="J71" s="857">
        <v>38798</v>
      </c>
      <c r="K71" s="858">
        <v>9785.5</v>
      </c>
      <c r="L71" s="82"/>
      <c r="M71" s="859">
        <v>755.6</v>
      </c>
      <c r="N71" s="44"/>
      <c r="O71" s="45"/>
      <c r="P71" s="75">
        <f t="shared" si="5"/>
        <v>20109.900000000001</v>
      </c>
      <c r="Q71" s="72"/>
      <c r="R71" s="68"/>
      <c r="S71" s="77">
        <f t="shared" si="6"/>
        <v>8618.5000000000018</v>
      </c>
      <c r="T71" s="73"/>
      <c r="U71" s="74"/>
      <c r="V71" s="659" t="s">
        <v>59</v>
      </c>
      <c r="W71" s="637"/>
      <c r="X71" s="53"/>
      <c r="Y71" s="54"/>
      <c r="Z71" s="87"/>
    </row>
    <row r="72" spans="1:26" ht="21.95" customHeight="1" x14ac:dyDescent="0.4">
      <c r="A72" s="52">
        <v>6210</v>
      </c>
      <c r="B72" s="39" t="s">
        <v>101</v>
      </c>
      <c r="C72" s="40" t="s">
        <v>711</v>
      </c>
      <c r="D72" s="41" t="s">
        <v>787</v>
      </c>
      <c r="E72" s="85">
        <v>11080</v>
      </c>
      <c r="F72" s="80"/>
      <c r="G72" s="81"/>
      <c r="H72" s="70"/>
      <c r="I72" s="66"/>
      <c r="J72" s="857">
        <v>38798</v>
      </c>
      <c r="K72" s="858">
        <v>9785.5</v>
      </c>
      <c r="L72" s="82"/>
      <c r="M72" s="859">
        <v>755.6</v>
      </c>
      <c r="N72" s="44"/>
      <c r="O72" s="45"/>
      <c r="P72" s="75">
        <f t="shared" si="5"/>
        <v>20109.900000000001</v>
      </c>
      <c r="Q72" s="72"/>
      <c r="R72" s="68"/>
      <c r="S72" s="77">
        <f t="shared" si="6"/>
        <v>8618.5000000000018</v>
      </c>
      <c r="T72" s="73"/>
      <c r="U72" s="74"/>
      <c r="V72" s="659" t="s">
        <v>59</v>
      </c>
      <c r="W72" s="637"/>
      <c r="X72" s="53"/>
      <c r="Y72" s="54"/>
      <c r="Z72" s="87"/>
    </row>
    <row r="73" spans="1:26" ht="21.95" customHeight="1" x14ac:dyDescent="0.4">
      <c r="A73" s="52">
        <v>6210</v>
      </c>
      <c r="B73" s="39" t="s">
        <v>101</v>
      </c>
      <c r="C73" s="40" t="s">
        <v>711</v>
      </c>
      <c r="D73" s="41" t="s">
        <v>788</v>
      </c>
      <c r="E73" s="85">
        <v>11080</v>
      </c>
      <c r="F73" s="80"/>
      <c r="G73" s="81"/>
      <c r="H73" s="70"/>
      <c r="I73" s="66"/>
      <c r="J73" s="857">
        <v>38798</v>
      </c>
      <c r="K73" s="858">
        <v>9785.5</v>
      </c>
      <c r="L73" s="82"/>
      <c r="M73" s="859">
        <v>755.6</v>
      </c>
      <c r="N73" s="44"/>
      <c r="O73" s="45"/>
      <c r="P73" s="75">
        <f t="shared" si="5"/>
        <v>20109.900000000001</v>
      </c>
      <c r="Q73" s="72"/>
      <c r="R73" s="68"/>
      <c r="S73" s="77">
        <f t="shared" si="6"/>
        <v>8618.5000000000018</v>
      </c>
      <c r="T73" s="73"/>
      <c r="U73" s="74"/>
      <c r="V73" s="659" t="s">
        <v>59</v>
      </c>
      <c r="W73" s="637"/>
      <c r="X73" s="53"/>
      <c r="Y73" s="54"/>
      <c r="Z73" s="87"/>
    </row>
    <row r="74" spans="1:26" ht="21.95" customHeight="1" x14ac:dyDescent="0.4">
      <c r="A74" s="52">
        <v>6210</v>
      </c>
      <c r="B74" s="39" t="s">
        <v>101</v>
      </c>
      <c r="C74" s="40" t="s">
        <v>711</v>
      </c>
      <c r="D74" s="41" t="s">
        <v>789</v>
      </c>
      <c r="E74" s="85">
        <v>11080</v>
      </c>
      <c r="F74" s="80"/>
      <c r="G74" s="81"/>
      <c r="H74" s="70"/>
      <c r="I74" s="66"/>
      <c r="J74" s="857">
        <v>38798</v>
      </c>
      <c r="K74" s="858">
        <v>9785.5</v>
      </c>
      <c r="L74" s="82"/>
      <c r="M74" s="859">
        <v>755.6</v>
      </c>
      <c r="N74" s="44"/>
      <c r="O74" s="45"/>
      <c r="P74" s="75">
        <f t="shared" si="5"/>
        <v>20109.900000000001</v>
      </c>
      <c r="Q74" s="72"/>
      <c r="R74" s="68"/>
      <c r="S74" s="77">
        <f t="shared" si="6"/>
        <v>8618.5000000000018</v>
      </c>
      <c r="T74" s="73"/>
      <c r="U74" s="74"/>
      <c r="V74" s="659" t="s">
        <v>59</v>
      </c>
      <c r="W74" s="637"/>
      <c r="X74" s="53"/>
      <c r="Y74" s="54"/>
      <c r="Z74" s="87"/>
    </row>
    <row r="75" spans="1:26" ht="21.95" customHeight="1" x14ac:dyDescent="0.4">
      <c r="A75" s="52">
        <v>6210</v>
      </c>
      <c r="B75" s="39" t="s">
        <v>101</v>
      </c>
      <c r="C75" s="40" t="s">
        <v>711</v>
      </c>
      <c r="D75" s="41" t="s">
        <v>790</v>
      </c>
      <c r="E75" s="85">
        <v>11080</v>
      </c>
      <c r="F75" s="80"/>
      <c r="G75" s="81"/>
      <c r="H75" s="70"/>
      <c r="I75" s="66"/>
      <c r="J75" s="857">
        <v>38798</v>
      </c>
      <c r="K75" s="858">
        <v>9785.5</v>
      </c>
      <c r="L75" s="82"/>
      <c r="M75" s="859">
        <v>755.6</v>
      </c>
      <c r="N75" s="44"/>
      <c r="O75" s="45"/>
      <c r="P75" s="75">
        <f t="shared" si="5"/>
        <v>20109.900000000001</v>
      </c>
      <c r="Q75" s="72"/>
      <c r="R75" s="68"/>
      <c r="S75" s="77">
        <f t="shared" si="6"/>
        <v>8618.5000000000018</v>
      </c>
      <c r="T75" s="73"/>
      <c r="U75" s="74"/>
      <c r="V75" s="659" t="s">
        <v>59</v>
      </c>
      <c r="W75" s="637"/>
      <c r="X75" s="53"/>
      <c r="Y75" s="54"/>
      <c r="Z75" s="87"/>
    </row>
    <row r="76" spans="1:26" ht="21.95" customHeight="1" x14ac:dyDescent="0.4">
      <c r="A76" s="52">
        <v>6210</v>
      </c>
      <c r="B76" s="65" t="s">
        <v>101</v>
      </c>
      <c r="C76" s="40" t="s">
        <v>711</v>
      </c>
      <c r="D76" s="41" t="s">
        <v>791</v>
      </c>
      <c r="E76" s="85">
        <v>11080</v>
      </c>
      <c r="F76" s="80"/>
      <c r="G76" s="81"/>
      <c r="H76" s="70"/>
      <c r="I76" s="66"/>
      <c r="J76" s="857">
        <v>38798</v>
      </c>
      <c r="K76" s="858">
        <v>9785.5</v>
      </c>
      <c r="L76" s="82"/>
      <c r="M76" s="859">
        <v>755.6</v>
      </c>
      <c r="N76" s="44"/>
      <c r="O76" s="45"/>
      <c r="P76" s="75">
        <f t="shared" si="5"/>
        <v>20109.900000000001</v>
      </c>
      <c r="Q76" s="72"/>
      <c r="R76" s="68"/>
      <c r="S76" s="77">
        <f t="shared" si="6"/>
        <v>8618.5000000000018</v>
      </c>
      <c r="T76" s="73"/>
      <c r="U76" s="74"/>
      <c r="V76" s="659" t="s">
        <v>59</v>
      </c>
      <c r="W76" s="637"/>
      <c r="X76" s="53"/>
      <c r="Y76" s="54"/>
      <c r="Z76" s="87"/>
    </row>
    <row r="77" spans="1:26" ht="21.95" customHeight="1" x14ac:dyDescent="0.4">
      <c r="A77" s="52">
        <v>6210</v>
      </c>
      <c r="B77" s="65" t="s">
        <v>101</v>
      </c>
      <c r="C77" s="40" t="s">
        <v>711</v>
      </c>
      <c r="D77" s="41" t="s">
        <v>792</v>
      </c>
      <c r="E77" s="85">
        <v>11080</v>
      </c>
      <c r="F77" s="80"/>
      <c r="G77" s="81"/>
      <c r="H77" s="70"/>
      <c r="I77" s="66"/>
      <c r="J77" s="857">
        <v>38798</v>
      </c>
      <c r="K77" s="858">
        <v>9785.5</v>
      </c>
      <c r="L77" s="82"/>
      <c r="M77" s="859">
        <v>755.6</v>
      </c>
      <c r="N77" s="44"/>
      <c r="O77" s="45"/>
      <c r="P77" s="75">
        <f t="shared" si="5"/>
        <v>20109.900000000001</v>
      </c>
      <c r="Q77" s="72"/>
      <c r="R77" s="68"/>
      <c r="S77" s="77">
        <f t="shared" si="6"/>
        <v>8618.5000000000018</v>
      </c>
      <c r="T77" s="73"/>
      <c r="U77" s="74"/>
      <c r="V77" s="659" t="s">
        <v>59</v>
      </c>
      <c r="W77" s="637"/>
      <c r="X77" s="53"/>
      <c r="Y77" s="54"/>
      <c r="Z77" s="87"/>
    </row>
    <row r="78" spans="1:26" ht="21.95" customHeight="1" x14ac:dyDescent="0.4">
      <c r="A78" s="52">
        <v>6210</v>
      </c>
      <c r="B78" s="65" t="s">
        <v>101</v>
      </c>
      <c r="C78" s="40" t="s">
        <v>711</v>
      </c>
      <c r="D78" s="41" t="s">
        <v>793</v>
      </c>
      <c r="E78" s="85">
        <v>11080</v>
      </c>
      <c r="F78" s="80"/>
      <c r="G78" s="81"/>
      <c r="H78" s="70"/>
      <c r="I78" s="66"/>
      <c r="J78" s="857">
        <v>38798</v>
      </c>
      <c r="K78" s="858">
        <v>9785.5</v>
      </c>
      <c r="L78" s="82"/>
      <c r="M78" s="859">
        <v>755.6</v>
      </c>
      <c r="N78" s="44"/>
      <c r="O78" s="45"/>
      <c r="P78" s="75">
        <f t="shared" si="5"/>
        <v>20109.900000000001</v>
      </c>
      <c r="Q78" s="72"/>
      <c r="R78" s="68"/>
      <c r="S78" s="77">
        <f t="shared" si="6"/>
        <v>8618.5000000000018</v>
      </c>
      <c r="T78" s="73"/>
      <c r="U78" s="74"/>
      <c r="V78" s="659" t="s">
        <v>59</v>
      </c>
      <c r="W78" s="637"/>
      <c r="X78" s="53"/>
      <c r="Y78" s="54"/>
      <c r="Z78" s="87"/>
    </row>
    <row r="79" spans="1:26" ht="21.95" customHeight="1" x14ac:dyDescent="0.4">
      <c r="A79" s="52">
        <v>6210</v>
      </c>
      <c r="B79" s="39" t="s">
        <v>101</v>
      </c>
      <c r="C79" s="40" t="s">
        <v>711</v>
      </c>
      <c r="D79" s="41" t="s">
        <v>794</v>
      </c>
      <c r="E79" s="85">
        <v>11080</v>
      </c>
      <c r="F79" s="80"/>
      <c r="G79" s="81"/>
      <c r="H79" s="70"/>
      <c r="I79" s="66"/>
      <c r="J79" s="857">
        <v>38798</v>
      </c>
      <c r="K79" s="858">
        <v>9785.5</v>
      </c>
      <c r="L79" s="82"/>
      <c r="M79" s="859">
        <v>755.6</v>
      </c>
      <c r="N79" s="44"/>
      <c r="O79" s="45"/>
      <c r="P79" s="75">
        <f t="shared" si="5"/>
        <v>20109.900000000001</v>
      </c>
      <c r="Q79" s="72"/>
      <c r="R79" s="68"/>
      <c r="S79" s="77">
        <f t="shared" si="6"/>
        <v>8618.5000000000018</v>
      </c>
      <c r="T79" s="73"/>
      <c r="U79" s="74"/>
      <c r="V79" s="659" t="s">
        <v>59</v>
      </c>
      <c r="W79" s="637"/>
      <c r="X79" s="53"/>
      <c r="Y79" s="54"/>
      <c r="Z79" s="87"/>
    </row>
    <row r="80" spans="1:26" ht="21.95" customHeight="1" x14ac:dyDescent="0.4">
      <c r="A80" s="52">
        <v>5550</v>
      </c>
      <c r="B80" s="65" t="s">
        <v>100</v>
      </c>
      <c r="C80" s="79" t="s">
        <v>795</v>
      </c>
      <c r="D80" s="41" t="s">
        <v>796</v>
      </c>
      <c r="E80" s="85">
        <v>10450</v>
      </c>
      <c r="F80" s="80"/>
      <c r="G80" s="81"/>
      <c r="H80" s="70"/>
      <c r="I80" s="66"/>
      <c r="J80" s="857">
        <v>39152</v>
      </c>
      <c r="K80" s="858">
        <v>10457.4</v>
      </c>
      <c r="L80" s="82"/>
      <c r="M80" s="859">
        <v>0</v>
      </c>
      <c r="N80" s="44"/>
      <c r="O80" s="45"/>
      <c r="P80" s="75">
        <f t="shared" si="5"/>
        <v>20907.400000000001</v>
      </c>
      <c r="Q80" s="72"/>
      <c r="R80" s="68"/>
      <c r="S80" s="77">
        <f t="shared" si="6"/>
        <v>9416.0000000000018</v>
      </c>
      <c r="T80" s="73"/>
      <c r="U80" s="74"/>
      <c r="V80" s="659" t="s">
        <v>59</v>
      </c>
      <c r="W80" s="637"/>
      <c r="X80" s="53"/>
      <c r="Y80" s="54"/>
      <c r="Z80" s="87"/>
    </row>
    <row r="81" spans="1:26" ht="21.95" customHeight="1" x14ac:dyDescent="0.4">
      <c r="A81" s="52">
        <v>5510</v>
      </c>
      <c r="B81" s="65" t="s">
        <v>95</v>
      </c>
      <c r="C81" s="79" t="s">
        <v>1250</v>
      </c>
      <c r="D81" s="41" t="s">
        <v>810</v>
      </c>
      <c r="E81" s="85">
        <v>10300</v>
      </c>
      <c r="F81" s="80"/>
      <c r="G81" s="81"/>
      <c r="H81" s="70"/>
      <c r="I81" s="66"/>
      <c r="J81" s="857">
        <v>39557</v>
      </c>
      <c r="K81" s="858">
        <v>11185.7</v>
      </c>
      <c r="L81" s="82"/>
      <c r="M81" s="859">
        <v>0</v>
      </c>
      <c r="N81" s="44"/>
      <c r="O81" s="45"/>
      <c r="P81" s="75">
        <f t="shared" si="5"/>
        <v>21485.7</v>
      </c>
      <c r="Q81" s="72"/>
      <c r="R81" s="68"/>
      <c r="S81" s="77">
        <f t="shared" si="6"/>
        <v>9994.3000000000011</v>
      </c>
      <c r="T81" s="73"/>
      <c r="U81" s="74"/>
      <c r="V81" s="659" t="s">
        <v>59</v>
      </c>
      <c r="W81" s="637"/>
      <c r="X81" s="53"/>
      <c r="Y81" s="54"/>
      <c r="Z81" s="87"/>
    </row>
    <row r="82" spans="1:26" ht="21.95" customHeight="1" x14ac:dyDescent="0.4">
      <c r="A82" s="52">
        <v>6510</v>
      </c>
      <c r="B82" s="65" t="s">
        <v>102</v>
      </c>
      <c r="C82" s="79" t="s">
        <v>103</v>
      </c>
      <c r="D82" s="84" t="s">
        <v>808</v>
      </c>
      <c r="E82" s="85">
        <v>12000</v>
      </c>
      <c r="F82" s="80"/>
      <c r="G82" s="81"/>
      <c r="H82" s="70"/>
      <c r="I82" s="66"/>
      <c r="J82" s="857">
        <v>39643</v>
      </c>
      <c r="K82" s="858">
        <v>11292.2</v>
      </c>
      <c r="L82" s="82"/>
      <c r="M82" s="859">
        <v>198.1</v>
      </c>
      <c r="N82" s="44"/>
      <c r="O82" s="45"/>
      <c r="P82" s="75">
        <f t="shared" si="5"/>
        <v>23094.100000000002</v>
      </c>
      <c r="Q82" s="72"/>
      <c r="R82" s="68"/>
      <c r="S82" s="77">
        <f t="shared" si="6"/>
        <v>11602.700000000003</v>
      </c>
      <c r="T82" s="73"/>
      <c r="U82" s="74"/>
      <c r="V82" s="659" t="s">
        <v>59</v>
      </c>
      <c r="W82" s="637"/>
      <c r="X82" s="53"/>
      <c r="Y82" s="54"/>
      <c r="Z82" s="87"/>
    </row>
    <row r="83" spans="1:26" ht="21.95" customHeight="1" x14ac:dyDescent="0.4">
      <c r="A83" s="52">
        <v>6540</v>
      </c>
      <c r="B83" s="65" t="s">
        <v>104</v>
      </c>
      <c r="C83" s="79" t="s">
        <v>105</v>
      </c>
      <c r="D83" s="84" t="s">
        <v>801</v>
      </c>
      <c r="E83" s="85">
        <v>13900</v>
      </c>
      <c r="F83" s="80"/>
      <c r="G83" s="81"/>
      <c r="H83" s="70"/>
      <c r="I83" s="66"/>
      <c r="J83" s="857">
        <v>39557</v>
      </c>
      <c r="K83" s="858">
        <v>11185.7</v>
      </c>
      <c r="L83" s="82"/>
      <c r="M83" s="859">
        <v>0</v>
      </c>
      <c r="N83" s="44"/>
      <c r="O83" s="45"/>
      <c r="P83" s="75">
        <f t="shared" si="5"/>
        <v>25085.7</v>
      </c>
      <c r="Q83" s="72"/>
      <c r="R83" s="68"/>
      <c r="S83" s="77">
        <f t="shared" si="6"/>
        <v>13594.300000000001</v>
      </c>
      <c r="T83" s="73"/>
      <c r="U83" s="74"/>
      <c r="V83" s="659" t="s">
        <v>59</v>
      </c>
      <c r="W83" s="637"/>
      <c r="X83" s="53"/>
      <c r="Y83" s="54"/>
      <c r="Z83" s="87"/>
    </row>
    <row r="84" spans="1:26" ht="21.95" customHeight="1" x14ac:dyDescent="0.4">
      <c r="A84" s="52">
        <v>5510</v>
      </c>
      <c r="B84" s="65" t="s">
        <v>106</v>
      </c>
      <c r="C84" s="79" t="s">
        <v>107</v>
      </c>
      <c r="D84" s="41" t="s">
        <v>58</v>
      </c>
      <c r="E84" s="85">
        <v>21950</v>
      </c>
      <c r="F84" s="80"/>
      <c r="G84" s="81"/>
      <c r="H84" s="70"/>
      <c r="I84" s="66"/>
      <c r="J84" s="857">
        <v>39557</v>
      </c>
      <c r="K84" s="858">
        <v>11185.7</v>
      </c>
      <c r="L84" s="82"/>
      <c r="M84" s="859">
        <v>0</v>
      </c>
      <c r="N84" s="44"/>
      <c r="O84" s="45"/>
      <c r="P84" s="75">
        <f t="shared" si="5"/>
        <v>33135.699999999997</v>
      </c>
      <c r="Q84" s="72"/>
      <c r="R84" s="68"/>
      <c r="S84" s="77">
        <f t="shared" si="6"/>
        <v>21644.299999999996</v>
      </c>
      <c r="T84" s="73"/>
      <c r="U84" s="74"/>
      <c r="V84" s="659" t="s">
        <v>59</v>
      </c>
      <c r="W84" s="637"/>
      <c r="X84" s="53"/>
      <c r="Y84" s="54"/>
      <c r="Z84" s="87"/>
    </row>
    <row r="85" spans="1:26" ht="21.95" customHeight="1" x14ac:dyDescent="0.4">
      <c r="A85" s="52">
        <v>6320</v>
      </c>
      <c r="B85" s="39" t="s">
        <v>69</v>
      </c>
      <c r="C85" s="40" t="s">
        <v>797</v>
      </c>
      <c r="D85" s="41" t="s">
        <v>798</v>
      </c>
      <c r="E85" s="85"/>
      <c r="F85" s="80"/>
      <c r="G85" s="81"/>
      <c r="H85" s="70"/>
      <c r="I85" s="66">
        <v>1000000</v>
      </c>
      <c r="J85" s="857">
        <v>38885</v>
      </c>
      <c r="K85" s="858">
        <v>9981.7999999999993</v>
      </c>
      <c r="L85" s="82">
        <v>303343</v>
      </c>
      <c r="M85" s="859">
        <v>132.6</v>
      </c>
      <c r="N85" s="927">
        <v>5678</v>
      </c>
      <c r="O85" s="66"/>
      <c r="P85" s="75"/>
      <c r="Q85" s="928">
        <f>I85+L85-N85</f>
        <v>1297665</v>
      </c>
      <c r="R85" s="68"/>
      <c r="S85" s="77"/>
      <c r="T85" s="856">
        <f>Q85-AC_RIN</f>
        <v>944520.4</v>
      </c>
      <c r="U85" s="74"/>
      <c r="V85" s="659" t="s">
        <v>1254</v>
      </c>
      <c r="W85" s="637"/>
      <c r="X85" s="53"/>
      <c r="Y85" s="54"/>
      <c r="Z85" s="87"/>
    </row>
    <row r="86" spans="1:26" ht="21.95" customHeight="1" x14ac:dyDescent="0.4">
      <c r="A86" s="52">
        <v>2350</v>
      </c>
      <c r="B86" s="65" t="s">
        <v>1461</v>
      </c>
      <c r="C86" s="79"/>
      <c r="D86" s="41"/>
      <c r="E86" s="85"/>
      <c r="F86" s="80"/>
      <c r="G86" s="81"/>
      <c r="H86" s="70">
        <v>60</v>
      </c>
      <c r="I86" s="66"/>
      <c r="J86" s="857">
        <v>43899</v>
      </c>
      <c r="K86" s="858">
        <v>11491.4</v>
      </c>
      <c r="L86" s="82"/>
      <c r="M86" s="859"/>
      <c r="N86" s="44"/>
      <c r="O86" s="45">
        <v>0</v>
      </c>
      <c r="P86" s="75"/>
      <c r="Q86" s="72"/>
      <c r="R86" s="68">
        <f t="shared" ref="R86:R105" si="7">J86+H86-O86</f>
        <v>43959</v>
      </c>
      <c r="S86" s="77"/>
      <c r="T86" s="73"/>
      <c r="U86" s="69">
        <f t="shared" ref="U86:U105" si="8">R86-$J$2</f>
        <v>60</v>
      </c>
      <c r="V86" s="661" t="s">
        <v>1462</v>
      </c>
      <c r="W86" s="637" t="s">
        <v>1503</v>
      </c>
      <c r="X86" s="53"/>
      <c r="Y86" s="54"/>
      <c r="Z86" s="925"/>
    </row>
    <row r="87" spans="1:26" ht="21.95" customHeight="1" x14ac:dyDescent="0.4">
      <c r="A87" s="52">
        <v>6550</v>
      </c>
      <c r="B87" s="39" t="s">
        <v>131</v>
      </c>
      <c r="C87" s="40" t="s">
        <v>821</v>
      </c>
      <c r="D87" s="41" t="s">
        <v>822</v>
      </c>
      <c r="E87" s="85"/>
      <c r="F87" s="80"/>
      <c r="G87" s="81"/>
      <c r="H87" s="70">
        <v>3650</v>
      </c>
      <c r="I87" s="66"/>
      <c r="J87" s="857">
        <v>43752</v>
      </c>
      <c r="K87" s="858">
        <v>11464.4</v>
      </c>
      <c r="L87" s="82"/>
      <c r="M87" s="859"/>
      <c r="N87" s="44"/>
      <c r="O87" s="45">
        <v>3400</v>
      </c>
      <c r="P87" s="75"/>
      <c r="Q87" s="72"/>
      <c r="R87" s="68">
        <f t="shared" si="7"/>
        <v>44002</v>
      </c>
      <c r="S87" s="77"/>
      <c r="T87" s="73"/>
      <c r="U87" s="69">
        <f t="shared" si="8"/>
        <v>103</v>
      </c>
      <c r="V87" s="661" t="s">
        <v>729</v>
      </c>
      <c r="W87" s="867" t="s">
        <v>1252</v>
      </c>
      <c r="X87" s="864"/>
      <c r="Y87" s="865"/>
      <c r="Z87" s="866" t="s">
        <v>1261</v>
      </c>
    </row>
    <row r="88" spans="1:26" ht="21.95" customHeight="1" x14ac:dyDescent="0.4">
      <c r="A88" s="52">
        <v>500</v>
      </c>
      <c r="B88" s="65" t="s">
        <v>122</v>
      </c>
      <c r="C88" s="79" t="s">
        <v>739</v>
      </c>
      <c r="D88" s="84" t="s">
        <v>738</v>
      </c>
      <c r="E88" s="920"/>
      <c r="F88" s="80"/>
      <c r="G88" s="81"/>
      <c r="H88" s="70">
        <v>365</v>
      </c>
      <c r="I88" s="66"/>
      <c r="J88" s="857">
        <v>43899</v>
      </c>
      <c r="K88" s="858">
        <v>11491.4</v>
      </c>
      <c r="L88" s="82"/>
      <c r="M88" s="859"/>
      <c r="N88" s="44"/>
      <c r="O88" s="45">
        <v>0</v>
      </c>
      <c r="P88" s="75"/>
      <c r="Q88" s="72"/>
      <c r="R88" s="68">
        <f t="shared" si="7"/>
        <v>44264</v>
      </c>
      <c r="S88" s="77"/>
      <c r="T88" s="73"/>
      <c r="U88" s="69">
        <f t="shared" si="8"/>
        <v>365</v>
      </c>
      <c r="V88" s="661" t="s">
        <v>742</v>
      </c>
      <c r="W88" s="637" t="s">
        <v>1503</v>
      </c>
      <c r="X88" s="53"/>
      <c r="Y88" s="54"/>
      <c r="Z88" s="925"/>
    </row>
    <row r="89" spans="1:26" ht="21.95" customHeight="1" x14ac:dyDescent="0.4">
      <c r="A89" s="38" t="s">
        <v>126</v>
      </c>
      <c r="B89" s="39" t="s">
        <v>127</v>
      </c>
      <c r="C89" s="40" t="s">
        <v>49</v>
      </c>
      <c r="D89" s="84" t="s">
        <v>738</v>
      </c>
      <c r="E89" s="85"/>
      <c r="F89" s="80"/>
      <c r="G89" s="81"/>
      <c r="H89" s="70">
        <v>365</v>
      </c>
      <c r="I89" s="66"/>
      <c r="J89" s="857">
        <v>43899</v>
      </c>
      <c r="K89" s="858">
        <v>11491.4</v>
      </c>
      <c r="L89" s="82"/>
      <c r="M89" s="859"/>
      <c r="N89" s="71"/>
      <c r="O89" s="45">
        <v>0</v>
      </c>
      <c r="P89" s="75"/>
      <c r="Q89" s="47"/>
      <c r="R89" s="68">
        <f t="shared" si="7"/>
        <v>44264</v>
      </c>
      <c r="S89" s="77"/>
      <c r="T89" s="73"/>
      <c r="U89" s="69">
        <f t="shared" si="8"/>
        <v>365</v>
      </c>
      <c r="V89" s="661" t="s">
        <v>1464</v>
      </c>
      <c r="W89" s="637" t="s">
        <v>1503</v>
      </c>
      <c r="X89" s="53"/>
      <c r="Y89" s="54"/>
      <c r="Z89" s="925"/>
    </row>
    <row r="90" spans="1:26" ht="21.95" customHeight="1" x14ac:dyDescent="0.4">
      <c r="A90" s="52">
        <v>800</v>
      </c>
      <c r="B90" s="65" t="s">
        <v>117</v>
      </c>
      <c r="C90" s="79" t="s">
        <v>118</v>
      </c>
      <c r="D90" s="84" t="s">
        <v>738</v>
      </c>
      <c r="E90" s="85" t="s">
        <v>119</v>
      </c>
      <c r="F90" s="80"/>
      <c r="G90" s="81"/>
      <c r="H90" s="70">
        <v>365</v>
      </c>
      <c r="I90" s="66"/>
      <c r="J90" s="857">
        <v>43899</v>
      </c>
      <c r="K90" s="858">
        <v>11491.4</v>
      </c>
      <c r="L90" s="82"/>
      <c r="M90" s="859"/>
      <c r="N90" s="44"/>
      <c r="O90" s="45">
        <v>0</v>
      </c>
      <c r="P90" s="75"/>
      <c r="Q90" s="72"/>
      <c r="R90" s="68">
        <f t="shared" si="7"/>
        <v>44264</v>
      </c>
      <c r="S90" s="77"/>
      <c r="T90" s="73"/>
      <c r="U90" s="69">
        <f t="shared" si="8"/>
        <v>365</v>
      </c>
      <c r="V90" s="661" t="s">
        <v>1270</v>
      </c>
      <c r="W90" s="637" t="s">
        <v>1503</v>
      </c>
      <c r="X90" s="53"/>
      <c r="Y90" s="54"/>
      <c r="Z90" s="925"/>
    </row>
    <row r="91" spans="1:26" ht="21.95" customHeight="1" x14ac:dyDescent="0.4">
      <c r="A91" s="38" t="s">
        <v>110</v>
      </c>
      <c r="B91" s="39" t="s">
        <v>111</v>
      </c>
      <c r="C91" s="79" t="s">
        <v>739</v>
      </c>
      <c r="D91" s="84" t="s">
        <v>738</v>
      </c>
      <c r="E91" s="85"/>
      <c r="F91" s="80"/>
      <c r="G91" s="81"/>
      <c r="H91" s="70">
        <v>365</v>
      </c>
      <c r="I91" s="66"/>
      <c r="J91" s="857">
        <v>43899</v>
      </c>
      <c r="K91" s="858">
        <v>11491.4</v>
      </c>
      <c r="L91" s="82"/>
      <c r="M91" s="859">
        <v>0</v>
      </c>
      <c r="N91" s="70"/>
      <c r="O91" s="66">
        <v>0</v>
      </c>
      <c r="P91" s="75"/>
      <c r="Q91" s="72"/>
      <c r="R91" s="68">
        <f t="shared" si="7"/>
        <v>44264</v>
      </c>
      <c r="S91" s="929"/>
      <c r="T91" s="88"/>
      <c r="U91" s="69">
        <f t="shared" si="8"/>
        <v>365</v>
      </c>
      <c r="V91" s="661" t="s">
        <v>112</v>
      </c>
      <c r="W91" s="637" t="s">
        <v>1503</v>
      </c>
      <c r="X91" s="53"/>
      <c r="Y91" s="54"/>
      <c r="Z91" s="925"/>
    </row>
    <row r="92" spans="1:26" ht="21.95" customHeight="1" x14ac:dyDescent="0.4">
      <c r="A92" s="52">
        <v>2350</v>
      </c>
      <c r="B92" s="65" t="s">
        <v>1461</v>
      </c>
      <c r="C92" s="79"/>
      <c r="D92" s="41"/>
      <c r="E92" s="85"/>
      <c r="F92" s="80"/>
      <c r="G92" s="81"/>
      <c r="H92" s="70">
        <v>365</v>
      </c>
      <c r="I92" s="66"/>
      <c r="J92" s="857">
        <v>43899</v>
      </c>
      <c r="K92" s="858">
        <v>11491.4</v>
      </c>
      <c r="L92" s="82"/>
      <c r="M92" s="859"/>
      <c r="N92" s="44"/>
      <c r="O92" s="45">
        <v>0</v>
      </c>
      <c r="P92" s="75"/>
      <c r="Q92" s="72"/>
      <c r="R92" s="68">
        <f t="shared" si="7"/>
        <v>44264</v>
      </c>
      <c r="S92" s="77"/>
      <c r="T92" s="73"/>
      <c r="U92" s="69">
        <f t="shared" si="8"/>
        <v>365</v>
      </c>
      <c r="V92" s="661" t="s">
        <v>1469</v>
      </c>
      <c r="W92" s="637" t="s">
        <v>1503</v>
      </c>
      <c r="X92" s="53"/>
      <c r="Y92" s="54"/>
      <c r="Z92" s="925"/>
    </row>
    <row r="93" spans="1:26" ht="21.95" customHeight="1" x14ac:dyDescent="0.4">
      <c r="A93" s="52">
        <v>2560</v>
      </c>
      <c r="B93" s="65" t="s">
        <v>120</v>
      </c>
      <c r="C93" s="79" t="s">
        <v>739</v>
      </c>
      <c r="D93" s="84" t="s">
        <v>738</v>
      </c>
      <c r="E93" s="85" t="s">
        <v>119</v>
      </c>
      <c r="F93" s="80"/>
      <c r="G93" s="81"/>
      <c r="H93" s="70">
        <v>365</v>
      </c>
      <c r="I93" s="66"/>
      <c r="J93" s="857">
        <v>43899</v>
      </c>
      <c r="K93" s="858">
        <v>11491.4</v>
      </c>
      <c r="L93" s="82"/>
      <c r="M93" s="859"/>
      <c r="N93" s="71"/>
      <c r="O93" s="45">
        <v>0</v>
      </c>
      <c r="P93" s="75"/>
      <c r="Q93" s="72"/>
      <c r="R93" s="68">
        <f t="shared" si="7"/>
        <v>44264</v>
      </c>
      <c r="S93" s="77"/>
      <c r="T93" s="73"/>
      <c r="U93" s="69">
        <f t="shared" si="8"/>
        <v>365</v>
      </c>
      <c r="V93" s="661" t="s">
        <v>121</v>
      </c>
      <c r="W93" s="637" t="s">
        <v>1503</v>
      </c>
      <c r="X93" s="53"/>
      <c r="Y93" s="54"/>
      <c r="Z93" s="925"/>
    </row>
    <row r="94" spans="1:26" ht="21.95" customHeight="1" x14ac:dyDescent="0.4">
      <c r="A94" s="52">
        <v>2630</v>
      </c>
      <c r="B94" s="65" t="s">
        <v>125</v>
      </c>
      <c r="C94" s="79" t="s">
        <v>1458</v>
      </c>
      <c r="D94" s="41" t="s">
        <v>1457</v>
      </c>
      <c r="E94" s="85" t="s">
        <v>119</v>
      </c>
      <c r="F94" s="80"/>
      <c r="G94" s="81"/>
      <c r="H94" s="70">
        <v>365</v>
      </c>
      <c r="I94" s="66"/>
      <c r="J94" s="857">
        <v>43899</v>
      </c>
      <c r="K94" s="858">
        <v>11491.4</v>
      </c>
      <c r="L94" s="82"/>
      <c r="M94" s="859"/>
      <c r="N94" s="44"/>
      <c r="O94" s="45">
        <v>0</v>
      </c>
      <c r="P94" s="75"/>
      <c r="Q94" s="72"/>
      <c r="R94" s="48">
        <f t="shared" si="7"/>
        <v>44264</v>
      </c>
      <c r="S94" s="49"/>
      <c r="T94" s="50"/>
      <c r="U94" s="640">
        <f t="shared" si="8"/>
        <v>365</v>
      </c>
      <c r="V94" s="661" t="s">
        <v>1459</v>
      </c>
      <c r="W94" s="637" t="s">
        <v>1503</v>
      </c>
      <c r="X94" s="53"/>
      <c r="Y94" s="54"/>
      <c r="Z94" s="925"/>
    </row>
    <row r="95" spans="1:26" s="59" customFormat="1" ht="21.95" customHeight="1" x14ac:dyDescent="0.4">
      <c r="A95" s="67">
        <v>2350</v>
      </c>
      <c r="B95" s="78" t="s">
        <v>1461</v>
      </c>
      <c r="C95" s="926"/>
      <c r="D95" s="41"/>
      <c r="E95" s="60"/>
      <c r="F95" s="61"/>
      <c r="G95" s="62"/>
      <c r="H95" s="63">
        <v>1825</v>
      </c>
      <c r="I95" s="662"/>
      <c r="J95" s="857">
        <v>42795</v>
      </c>
      <c r="K95" s="858">
        <v>11491.4</v>
      </c>
      <c r="L95" s="82"/>
      <c r="M95" s="859"/>
      <c r="N95" s="58"/>
      <c r="O95" s="42">
        <v>0</v>
      </c>
      <c r="P95" s="46"/>
      <c r="Q95" s="47"/>
      <c r="R95" s="48">
        <f t="shared" si="7"/>
        <v>44620</v>
      </c>
      <c r="S95" s="49"/>
      <c r="T95" s="50"/>
      <c r="U95" s="640">
        <f t="shared" si="8"/>
        <v>721</v>
      </c>
      <c r="V95" s="659" t="s">
        <v>1463</v>
      </c>
      <c r="W95" s="637"/>
      <c r="X95" s="53"/>
      <c r="Y95" s="54"/>
      <c r="Z95" s="87"/>
    </row>
    <row r="96" spans="1:26" ht="21.95" customHeight="1" x14ac:dyDescent="0.4">
      <c r="A96" s="67">
        <v>2340</v>
      </c>
      <c r="B96" s="78" t="s">
        <v>1367</v>
      </c>
      <c r="C96" s="79" t="s">
        <v>1368</v>
      </c>
      <c r="D96" s="57" t="s">
        <v>1369</v>
      </c>
      <c r="E96" s="921"/>
      <c r="F96" s="61"/>
      <c r="G96" s="62"/>
      <c r="H96" s="70">
        <v>730</v>
      </c>
      <c r="I96" s="662"/>
      <c r="J96" s="857">
        <v>43899</v>
      </c>
      <c r="K96" s="858">
        <v>11491.4</v>
      </c>
      <c r="L96" s="82"/>
      <c r="M96" s="859"/>
      <c r="N96" s="58"/>
      <c r="O96" s="45">
        <v>0</v>
      </c>
      <c r="P96" s="75"/>
      <c r="Q96" s="47"/>
      <c r="R96" s="68">
        <f t="shared" si="7"/>
        <v>44629</v>
      </c>
      <c r="S96" s="77"/>
      <c r="T96" s="73"/>
      <c r="U96" s="69">
        <f t="shared" si="8"/>
        <v>730</v>
      </c>
      <c r="V96" s="661" t="s">
        <v>1470</v>
      </c>
      <c r="W96" s="637" t="s">
        <v>1503</v>
      </c>
      <c r="X96" s="53"/>
      <c r="Y96" s="54"/>
      <c r="Z96" s="925"/>
    </row>
    <row r="97" spans="1:26" ht="21.95" customHeight="1" x14ac:dyDescent="0.4">
      <c r="A97" s="67">
        <v>3440</v>
      </c>
      <c r="B97" s="78" t="s">
        <v>116</v>
      </c>
      <c r="C97" s="79" t="s">
        <v>1472</v>
      </c>
      <c r="D97" s="57" t="s">
        <v>1473</v>
      </c>
      <c r="E97" s="921"/>
      <c r="F97" s="61"/>
      <c r="G97" s="62"/>
      <c r="H97" s="70">
        <v>730</v>
      </c>
      <c r="I97" s="662"/>
      <c r="J97" s="857">
        <v>43899</v>
      </c>
      <c r="K97" s="858">
        <v>11491.4</v>
      </c>
      <c r="L97" s="82"/>
      <c r="M97" s="859"/>
      <c r="N97" s="58"/>
      <c r="O97" s="45">
        <v>0</v>
      </c>
      <c r="P97" s="75"/>
      <c r="Q97" s="47"/>
      <c r="R97" s="68">
        <f t="shared" si="7"/>
        <v>44629</v>
      </c>
      <c r="S97" s="77"/>
      <c r="T97" s="73"/>
      <c r="U97" s="69">
        <f t="shared" si="8"/>
        <v>730</v>
      </c>
      <c r="V97" s="661" t="s">
        <v>1470</v>
      </c>
      <c r="W97" s="637" t="s">
        <v>1503</v>
      </c>
      <c r="X97" s="53"/>
      <c r="Y97" s="54"/>
      <c r="Z97" s="925"/>
    </row>
    <row r="98" spans="1:26" ht="21.95" customHeight="1" x14ac:dyDescent="0.4">
      <c r="A98" s="52">
        <v>3460</v>
      </c>
      <c r="B98" s="65" t="s">
        <v>114</v>
      </c>
      <c r="C98" s="79" t="s">
        <v>115</v>
      </c>
      <c r="D98" s="57"/>
      <c r="E98" s="920"/>
      <c r="F98" s="80"/>
      <c r="G98" s="81"/>
      <c r="H98" s="70">
        <v>730</v>
      </c>
      <c r="I98" s="66"/>
      <c r="J98" s="857">
        <v>43899</v>
      </c>
      <c r="K98" s="858">
        <v>11491.4</v>
      </c>
      <c r="L98" s="82"/>
      <c r="M98" s="859"/>
      <c r="N98" s="44"/>
      <c r="O98" s="45">
        <v>0</v>
      </c>
      <c r="P98" s="75"/>
      <c r="Q98" s="72"/>
      <c r="R98" s="68">
        <f t="shared" si="7"/>
        <v>44629</v>
      </c>
      <c r="S98" s="77"/>
      <c r="T98" s="73"/>
      <c r="U98" s="69">
        <f t="shared" si="8"/>
        <v>730</v>
      </c>
      <c r="V98" s="661" t="s">
        <v>1471</v>
      </c>
      <c r="W98" s="637" t="s">
        <v>1503</v>
      </c>
      <c r="X98" s="53"/>
      <c r="Y98" s="54"/>
      <c r="Z98" s="925"/>
    </row>
    <row r="99" spans="1:26" ht="21.95" customHeight="1" x14ac:dyDescent="0.4">
      <c r="A99" s="52">
        <v>6210</v>
      </c>
      <c r="B99" s="65" t="s">
        <v>82</v>
      </c>
      <c r="C99" s="79" t="s">
        <v>748</v>
      </c>
      <c r="D99" s="57" t="s">
        <v>749</v>
      </c>
      <c r="E99" s="85"/>
      <c r="F99" s="80"/>
      <c r="G99" s="62"/>
      <c r="H99" s="70">
        <v>730</v>
      </c>
      <c r="I99" s="662"/>
      <c r="J99" s="857">
        <v>43899</v>
      </c>
      <c r="K99" s="858">
        <v>11491.4</v>
      </c>
      <c r="L99" s="82"/>
      <c r="M99" s="859"/>
      <c r="N99" s="44"/>
      <c r="O99" s="45">
        <v>0</v>
      </c>
      <c r="P99" s="75"/>
      <c r="Q99" s="47"/>
      <c r="R99" s="68">
        <f t="shared" si="7"/>
        <v>44629</v>
      </c>
      <c r="S99" s="77"/>
      <c r="T99" s="73"/>
      <c r="U99" s="69">
        <f t="shared" si="8"/>
        <v>730</v>
      </c>
      <c r="V99" s="661" t="s">
        <v>129</v>
      </c>
      <c r="W99" s="637" t="s">
        <v>1503</v>
      </c>
      <c r="X99" s="53"/>
      <c r="Y99" s="54"/>
      <c r="Z99" s="925"/>
    </row>
    <row r="100" spans="1:26" ht="21.95" customHeight="1" x14ac:dyDescent="0.4">
      <c r="A100" s="67">
        <v>6250</v>
      </c>
      <c r="B100" s="78" t="s">
        <v>85</v>
      </c>
      <c r="C100" s="79" t="s">
        <v>86</v>
      </c>
      <c r="D100" s="923" t="s">
        <v>747</v>
      </c>
      <c r="E100" s="921"/>
      <c r="F100" s="61"/>
      <c r="G100" s="62"/>
      <c r="H100" s="70">
        <v>730</v>
      </c>
      <c r="I100" s="662"/>
      <c r="J100" s="857">
        <v>43899</v>
      </c>
      <c r="K100" s="858">
        <v>11491.4</v>
      </c>
      <c r="L100" s="82"/>
      <c r="M100" s="859"/>
      <c r="N100" s="44"/>
      <c r="O100" s="45">
        <v>0</v>
      </c>
      <c r="P100" s="75"/>
      <c r="Q100" s="47"/>
      <c r="R100" s="68">
        <f t="shared" si="7"/>
        <v>44629</v>
      </c>
      <c r="S100" s="77"/>
      <c r="T100" s="73"/>
      <c r="U100" s="69">
        <f t="shared" si="8"/>
        <v>730</v>
      </c>
      <c r="V100" s="663" t="s">
        <v>130</v>
      </c>
      <c r="W100" s="637" t="s">
        <v>1503</v>
      </c>
      <c r="X100" s="53"/>
      <c r="Y100" s="54"/>
      <c r="Z100" s="925"/>
    </row>
    <row r="101" spans="1:26" ht="21.95" customHeight="1" x14ac:dyDescent="0.4">
      <c r="A101" s="67">
        <v>6720</v>
      </c>
      <c r="B101" s="78" t="s">
        <v>123</v>
      </c>
      <c r="C101" s="79" t="s">
        <v>1263</v>
      </c>
      <c r="D101" s="57" t="s">
        <v>1262</v>
      </c>
      <c r="E101" s="60"/>
      <c r="F101" s="61"/>
      <c r="G101" s="62"/>
      <c r="H101" s="70">
        <v>730</v>
      </c>
      <c r="I101" s="662"/>
      <c r="J101" s="857">
        <v>43899</v>
      </c>
      <c r="K101" s="858">
        <v>11491.4</v>
      </c>
      <c r="L101" s="82"/>
      <c r="M101" s="859"/>
      <c r="N101" s="58"/>
      <c r="O101" s="45">
        <v>0</v>
      </c>
      <c r="P101" s="75"/>
      <c r="Q101" s="47"/>
      <c r="R101" s="68">
        <f t="shared" si="7"/>
        <v>44629</v>
      </c>
      <c r="S101" s="77"/>
      <c r="T101" s="73"/>
      <c r="U101" s="69">
        <f t="shared" si="8"/>
        <v>730</v>
      </c>
      <c r="V101" s="663" t="s">
        <v>124</v>
      </c>
      <c r="W101" s="637" t="s">
        <v>1503</v>
      </c>
      <c r="X101" s="53"/>
      <c r="Y101" s="54"/>
      <c r="Z101" s="925"/>
    </row>
    <row r="102" spans="1:26" ht="21.95" customHeight="1" x14ac:dyDescent="0.4">
      <c r="A102" s="67">
        <v>6550</v>
      </c>
      <c r="B102" s="78" t="s">
        <v>132</v>
      </c>
      <c r="C102" s="40" t="s">
        <v>728</v>
      </c>
      <c r="D102" s="57" t="s">
        <v>823</v>
      </c>
      <c r="E102" s="60"/>
      <c r="F102" s="61"/>
      <c r="G102" s="62"/>
      <c r="H102" s="70">
        <v>3650</v>
      </c>
      <c r="I102" s="662"/>
      <c r="J102" s="857">
        <v>43752</v>
      </c>
      <c r="K102" s="858">
        <v>11464.4</v>
      </c>
      <c r="L102" s="82"/>
      <c r="M102" s="859"/>
      <c r="N102" s="850"/>
      <c r="O102" s="848">
        <v>2719</v>
      </c>
      <c r="P102" s="75"/>
      <c r="Q102" s="47"/>
      <c r="R102" s="68">
        <f t="shared" si="7"/>
        <v>44683</v>
      </c>
      <c r="S102" s="77"/>
      <c r="T102" s="73"/>
      <c r="U102" s="69">
        <f t="shared" si="8"/>
        <v>784</v>
      </c>
      <c r="V102" s="663" t="s">
        <v>729</v>
      </c>
      <c r="W102" s="637"/>
      <c r="X102" s="53"/>
      <c r="Y102" s="54"/>
      <c r="Z102" s="87"/>
    </row>
    <row r="103" spans="1:26" ht="21.95" customHeight="1" x14ac:dyDescent="0.4">
      <c r="A103" s="67">
        <v>2440</v>
      </c>
      <c r="B103" s="56" t="s">
        <v>51</v>
      </c>
      <c r="C103" s="40" t="s">
        <v>52</v>
      </c>
      <c r="D103" s="57" t="s">
        <v>1370</v>
      </c>
      <c r="E103" s="60"/>
      <c r="F103" s="61"/>
      <c r="G103" s="62"/>
      <c r="H103" s="70">
        <v>1460</v>
      </c>
      <c r="I103" s="662"/>
      <c r="J103" s="857">
        <v>43752</v>
      </c>
      <c r="K103" s="858">
        <v>11464.4</v>
      </c>
      <c r="L103" s="82"/>
      <c r="M103" s="859"/>
      <c r="N103" s="58"/>
      <c r="O103" s="45">
        <v>0</v>
      </c>
      <c r="P103" s="75"/>
      <c r="Q103" s="47"/>
      <c r="R103" s="68">
        <f t="shared" si="7"/>
        <v>45212</v>
      </c>
      <c r="S103" s="77"/>
      <c r="T103" s="73"/>
      <c r="U103" s="69">
        <f t="shared" si="8"/>
        <v>1313</v>
      </c>
      <c r="V103" s="660" t="s">
        <v>1278</v>
      </c>
      <c r="W103" s="637"/>
      <c r="X103" s="53"/>
      <c r="Y103" s="54"/>
      <c r="Z103" s="87"/>
    </row>
    <row r="104" spans="1:26" ht="21.95" customHeight="1" x14ac:dyDescent="0.4">
      <c r="A104" s="67">
        <v>2630</v>
      </c>
      <c r="B104" s="78" t="s">
        <v>125</v>
      </c>
      <c r="C104" s="79" t="s">
        <v>1458</v>
      </c>
      <c r="D104" s="57" t="s">
        <v>1457</v>
      </c>
      <c r="E104" s="60" t="s">
        <v>119</v>
      </c>
      <c r="F104" s="61"/>
      <c r="G104" s="62"/>
      <c r="H104" s="70">
        <v>2190</v>
      </c>
      <c r="I104" s="662"/>
      <c r="J104" s="857">
        <v>43899</v>
      </c>
      <c r="K104" s="858">
        <v>11491.4</v>
      </c>
      <c r="L104" s="82"/>
      <c r="M104" s="859">
        <v>0</v>
      </c>
      <c r="N104" s="58"/>
      <c r="O104" s="45">
        <v>0</v>
      </c>
      <c r="P104" s="75"/>
      <c r="Q104" s="47"/>
      <c r="R104" s="68">
        <f t="shared" si="7"/>
        <v>46089</v>
      </c>
      <c r="S104" s="77"/>
      <c r="T104" s="73"/>
      <c r="U104" s="69">
        <f t="shared" si="8"/>
        <v>2190</v>
      </c>
      <c r="V104" s="661" t="s">
        <v>1460</v>
      </c>
      <c r="W104" s="637" t="s">
        <v>1503</v>
      </c>
      <c r="X104" s="53"/>
      <c r="Y104" s="54"/>
      <c r="Z104" s="925"/>
    </row>
    <row r="105" spans="1:26" ht="21.95" customHeight="1" x14ac:dyDescent="0.4">
      <c r="A105" s="52">
        <v>6330</v>
      </c>
      <c r="B105" s="65" t="s">
        <v>724</v>
      </c>
      <c r="C105" s="79" t="s">
        <v>727</v>
      </c>
      <c r="D105" s="57" t="s">
        <v>820</v>
      </c>
      <c r="E105" s="60"/>
      <c r="F105" s="61"/>
      <c r="G105" s="62"/>
      <c r="H105" s="70">
        <v>3650</v>
      </c>
      <c r="I105" s="662"/>
      <c r="J105" s="857">
        <v>43752</v>
      </c>
      <c r="K105" s="858">
        <v>11464.4</v>
      </c>
      <c r="L105" s="82"/>
      <c r="M105" s="859"/>
      <c r="N105" s="849"/>
      <c r="O105" s="848">
        <v>1128</v>
      </c>
      <c r="P105" s="75"/>
      <c r="Q105" s="72"/>
      <c r="R105" s="68">
        <f t="shared" si="7"/>
        <v>46274</v>
      </c>
      <c r="S105" s="77"/>
      <c r="T105" s="73"/>
      <c r="U105" s="69">
        <f t="shared" si="8"/>
        <v>2375</v>
      </c>
      <c r="V105" s="661" t="s">
        <v>729</v>
      </c>
      <c r="W105" s="637"/>
      <c r="X105" s="53"/>
      <c r="Y105" s="54"/>
      <c r="Z105" s="87"/>
    </row>
    <row r="106" spans="1:26" ht="21.95" customHeight="1" x14ac:dyDescent="0.4">
      <c r="A106" s="38" t="s">
        <v>110</v>
      </c>
      <c r="B106" s="39" t="s">
        <v>128</v>
      </c>
      <c r="C106" s="79" t="s">
        <v>739</v>
      </c>
      <c r="D106" s="923" t="s">
        <v>738</v>
      </c>
      <c r="E106" s="85"/>
      <c r="F106" s="80"/>
      <c r="G106" s="81"/>
      <c r="H106" s="70" t="s">
        <v>134</v>
      </c>
      <c r="I106" s="66"/>
      <c r="J106" s="857">
        <v>43752</v>
      </c>
      <c r="K106" s="858">
        <v>11464.4</v>
      </c>
      <c r="L106" s="82"/>
      <c r="M106" s="859">
        <v>0</v>
      </c>
      <c r="N106" s="71"/>
      <c r="O106" s="45">
        <v>0</v>
      </c>
      <c r="P106" s="75"/>
      <c r="Q106" s="72"/>
      <c r="R106" s="68" t="s">
        <v>134</v>
      </c>
      <c r="S106" s="77"/>
      <c r="T106" s="73"/>
      <c r="U106" s="74" t="s">
        <v>134</v>
      </c>
      <c r="V106" s="659" t="s">
        <v>710</v>
      </c>
      <c r="W106" s="637"/>
      <c r="X106" s="53"/>
      <c r="Y106" s="54"/>
      <c r="Z106" s="87"/>
    </row>
    <row r="107" spans="1:26" ht="21.95" customHeight="1" x14ac:dyDescent="0.4">
      <c r="A107" s="67">
        <v>2320</v>
      </c>
      <c r="B107" s="78" t="s">
        <v>1361</v>
      </c>
      <c r="C107" s="79" t="s">
        <v>1362</v>
      </c>
      <c r="D107" s="57" t="s">
        <v>1363</v>
      </c>
      <c r="E107" s="60"/>
      <c r="F107" s="61"/>
      <c r="G107" s="62"/>
      <c r="H107" s="70" t="s">
        <v>134</v>
      </c>
      <c r="I107" s="662"/>
      <c r="J107" s="857"/>
      <c r="K107" s="858"/>
      <c r="L107" s="82"/>
      <c r="M107" s="859"/>
      <c r="N107" s="58"/>
      <c r="O107" s="45">
        <v>0</v>
      </c>
      <c r="P107" s="75"/>
      <c r="Q107" s="47"/>
      <c r="R107" s="68" t="s">
        <v>134</v>
      </c>
      <c r="S107" s="77"/>
      <c r="T107" s="73"/>
      <c r="U107" s="74" t="s">
        <v>134</v>
      </c>
      <c r="V107" s="660" t="s">
        <v>146</v>
      </c>
      <c r="W107" s="637"/>
      <c r="X107" s="53"/>
      <c r="Y107" s="54"/>
      <c r="Z107" s="87"/>
    </row>
    <row r="108" spans="1:26" ht="21.95" customHeight="1" x14ac:dyDescent="0.4">
      <c r="A108" s="67">
        <v>2320</v>
      </c>
      <c r="B108" s="78" t="s">
        <v>1364</v>
      </c>
      <c r="C108" s="79" t="s">
        <v>1365</v>
      </c>
      <c r="D108" s="57" t="s">
        <v>1366</v>
      </c>
      <c r="E108" s="60"/>
      <c r="F108" s="61"/>
      <c r="G108" s="62"/>
      <c r="H108" s="70" t="s">
        <v>134</v>
      </c>
      <c r="I108" s="662"/>
      <c r="J108" s="857"/>
      <c r="K108" s="858"/>
      <c r="L108" s="82"/>
      <c r="M108" s="859"/>
      <c r="N108" s="58"/>
      <c r="O108" s="45">
        <v>0</v>
      </c>
      <c r="P108" s="75"/>
      <c r="Q108" s="47"/>
      <c r="R108" s="68" t="s">
        <v>134</v>
      </c>
      <c r="S108" s="77"/>
      <c r="T108" s="73"/>
      <c r="U108" s="74" t="s">
        <v>134</v>
      </c>
      <c r="V108" s="660" t="s">
        <v>146</v>
      </c>
      <c r="W108" s="637"/>
      <c r="X108" s="53"/>
      <c r="Y108" s="54"/>
      <c r="Z108" s="87"/>
    </row>
    <row r="109" spans="1:26" ht="21.95" customHeight="1" x14ac:dyDescent="0.4">
      <c r="A109" s="52">
        <v>3450</v>
      </c>
      <c r="B109" s="65" t="s">
        <v>694</v>
      </c>
      <c r="C109" s="666" t="s">
        <v>113</v>
      </c>
      <c r="D109" s="41" t="s">
        <v>58</v>
      </c>
      <c r="E109" s="85"/>
      <c r="F109" s="80"/>
      <c r="G109" s="81"/>
      <c r="H109" s="70" t="s">
        <v>134</v>
      </c>
      <c r="I109" s="66"/>
      <c r="J109" s="857">
        <v>43752</v>
      </c>
      <c r="K109" s="858">
        <v>11464.4</v>
      </c>
      <c r="L109" s="82"/>
      <c r="M109" s="859">
        <v>0</v>
      </c>
      <c r="N109" s="44"/>
      <c r="O109" s="45">
        <v>0</v>
      </c>
      <c r="P109" s="75"/>
      <c r="Q109" s="72"/>
      <c r="R109" s="68" t="s">
        <v>134</v>
      </c>
      <c r="S109" s="77"/>
      <c r="T109" s="73"/>
      <c r="U109" s="74" t="s">
        <v>134</v>
      </c>
      <c r="V109" s="659" t="s">
        <v>135</v>
      </c>
      <c r="W109" s="637"/>
      <c r="X109" s="53"/>
      <c r="Y109" s="54"/>
      <c r="Z109" s="87"/>
    </row>
    <row r="110" spans="1:26" ht="21.95" customHeight="1" x14ac:dyDescent="0.4">
      <c r="A110" s="52">
        <v>3210</v>
      </c>
      <c r="B110" s="65" t="s">
        <v>140</v>
      </c>
      <c r="C110" s="79" t="s">
        <v>824</v>
      </c>
      <c r="D110" s="41" t="s">
        <v>825</v>
      </c>
      <c r="E110" s="85"/>
      <c r="F110" s="80"/>
      <c r="G110" s="62"/>
      <c r="H110" s="70" t="s">
        <v>134</v>
      </c>
      <c r="I110" s="66"/>
      <c r="J110" s="857">
        <v>39125</v>
      </c>
      <c r="K110" s="858">
        <v>10436.1</v>
      </c>
      <c r="L110" s="82"/>
      <c r="M110" s="859">
        <v>0</v>
      </c>
      <c r="N110" s="44"/>
      <c r="O110" s="45">
        <v>0</v>
      </c>
      <c r="P110" s="75"/>
      <c r="Q110" s="72"/>
      <c r="R110" s="68" t="s">
        <v>134</v>
      </c>
      <c r="S110" s="77"/>
      <c r="T110" s="73"/>
      <c r="U110" s="74" t="s">
        <v>134</v>
      </c>
      <c r="V110" s="659" t="s">
        <v>135</v>
      </c>
      <c r="W110" s="637"/>
      <c r="X110" s="53"/>
      <c r="Y110" s="54"/>
      <c r="Z110" s="87"/>
    </row>
    <row r="111" spans="1:26" ht="21.95" customHeight="1" x14ac:dyDescent="0.4">
      <c r="A111" s="67">
        <v>3210</v>
      </c>
      <c r="B111" s="78" t="s">
        <v>713</v>
      </c>
      <c r="C111" s="79" t="s">
        <v>824</v>
      </c>
      <c r="D111" s="57" t="s">
        <v>826</v>
      </c>
      <c r="E111" s="60"/>
      <c r="F111" s="61"/>
      <c r="G111" s="62"/>
      <c r="H111" s="70" t="s">
        <v>134</v>
      </c>
      <c r="I111" s="662"/>
      <c r="J111" s="857">
        <v>39125</v>
      </c>
      <c r="K111" s="858">
        <v>10436.1</v>
      </c>
      <c r="L111" s="82"/>
      <c r="M111" s="859">
        <v>0</v>
      </c>
      <c r="N111" s="58"/>
      <c r="O111" s="45">
        <v>0</v>
      </c>
      <c r="P111" s="75"/>
      <c r="Q111" s="47"/>
      <c r="R111" s="68" t="s">
        <v>134</v>
      </c>
      <c r="S111" s="77"/>
      <c r="T111" s="73"/>
      <c r="U111" s="74" t="s">
        <v>134</v>
      </c>
      <c r="V111" s="660" t="s">
        <v>135</v>
      </c>
      <c r="W111" s="637"/>
      <c r="X111" s="53"/>
      <c r="Y111" s="54"/>
      <c r="Z111" s="87"/>
    </row>
    <row r="112" spans="1:26" ht="21.95" customHeight="1" x14ac:dyDescent="0.4">
      <c r="A112" s="52">
        <v>3210</v>
      </c>
      <c r="B112" s="65" t="s">
        <v>141</v>
      </c>
      <c r="C112" s="79" t="s">
        <v>1371</v>
      </c>
      <c r="D112" s="41" t="s">
        <v>1372</v>
      </c>
      <c r="E112" s="60"/>
      <c r="F112" s="61"/>
      <c r="G112" s="62"/>
      <c r="H112" s="70" t="s">
        <v>134</v>
      </c>
      <c r="I112" s="66"/>
      <c r="J112" s="857">
        <v>43899</v>
      </c>
      <c r="K112" s="858">
        <v>11491.4</v>
      </c>
      <c r="L112" s="82"/>
      <c r="M112" s="859">
        <v>0</v>
      </c>
      <c r="N112" s="44"/>
      <c r="O112" s="45">
        <v>0</v>
      </c>
      <c r="P112" s="75"/>
      <c r="Q112" s="47"/>
      <c r="R112" s="68" t="s">
        <v>134</v>
      </c>
      <c r="S112" s="77"/>
      <c r="T112" s="73"/>
      <c r="U112" s="74" t="s">
        <v>134</v>
      </c>
      <c r="V112" s="660" t="s">
        <v>135</v>
      </c>
      <c r="W112" s="637" t="s">
        <v>1503</v>
      </c>
      <c r="X112" s="53"/>
      <c r="Y112" s="54"/>
      <c r="Z112" s="87"/>
    </row>
    <row r="113" spans="1:26" ht="21.95" customHeight="1" x14ac:dyDescent="0.4">
      <c r="A113" s="52">
        <v>3210</v>
      </c>
      <c r="B113" s="65" t="s">
        <v>141</v>
      </c>
      <c r="C113" s="79" t="s">
        <v>1371</v>
      </c>
      <c r="D113" s="41" t="s">
        <v>1373</v>
      </c>
      <c r="E113" s="85"/>
      <c r="F113" s="80"/>
      <c r="G113" s="71"/>
      <c r="H113" s="70" t="s">
        <v>134</v>
      </c>
      <c r="I113" s="66"/>
      <c r="J113" s="857">
        <v>43899</v>
      </c>
      <c r="K113" s="858">
        <v>11491.4</v>
      </c>
      <c r="L113" s="82"/>
      <c r="M113" s="859">
        <v>0</v>
      </c>
      <c r="N113" s="44"/>
      <c r="O113" s="45">
        <v>0</v>
      </c>
      <c r="P113" s="75"/>
      <c r="Q113" s="72"/>
      <c r="R113" s="68" t="s">
        <v>134</v>
      </c>
      <c r="S113" s="89"/>
      <c r="T113" s="73"/>
      <c r="U113" s="74" t="s">
        <v>134</v>
      </c>
      <c r="V113" s="659" t="s">
        <v>135</v>
      </c>
      <c r="W113" s="637" t="s">
        <v>1503</v>
      </c>
      <c r="X113" s="53"/>
      <c r="Y113" s="54"/>
      <c r="Z113" s="87"/>
    </row>
    <row r="114" spans="1:26" ht="21.95" customHeight="1" x14ac:dyDescent="0.4">
      <c r="A114" s="52">
        <v>3440</v>
      </c>
      <c r="B114" s="65" t="s">
        <v>827</v>
      </c>
      <c r="C114" s="79" t="s">
        <v>828</v>
      </c>
      <c r="D114" s="41" t="s">
        <v>58</v>
      </c>
      <c r="E114" s="85"/>
      <c r="F114" s="61"/>
      <c r="G114" s="62"/>
      <c r="H114" s="70" t="s">
        <v>134</v>
      </c>
      <c r="I114" s="66"/>
      <c r="J114" s="857"/>
      <c r="K114" s="858"/>
      <c r="L114" s="82"/>
      <c r="M114" s="859">
        <v>0</v>
      </c>
      <c r="N114" s="44"/>
      <c r="O114" s="45">
        <v>0</v>
      </c>
      <c r="P114" s="75"/>
      <c r="Q114" s="47"/>
      <c r="R114" s="68" t="s">
        <v>134</v>
      </c>
      <c r="S114" s="77"/>
      <c r="T114" s="73"/>
      <c r="U114" s="74" t="s">
        <v>134</v>
      </c>
      <c r="V114" s="660" t="s">
        <v>135</v>
      </c>
      <c r="W114" s="637"/>
      <c r="X114" s="53"/>
      <c r="Y114" s="54"/>
      <c r="Z114" s="87"/>
    </row>
    <row r="115" spans="1:26" ht="21.95" customHeight="1" x14ac:dyDescent="0.4">
      <c r="A115" s="52">
        <v>3410</v>
      </c>
      <c r="B115" s="65" t="s">
        <v>691</v>
      </c>
      <c r="C115" s="79" t="s">
        <v>690</v>
      </c>
      <c r="D115" s="41" t="s">
        <v>58</v>
      </c>
      <c r="E115" s="85"/>
      <c r="F115" s="61"/>
      <c r="G115" s="62"/>
      <c r="H115" s="70" t="s">
        <v>134</v>
      </c>
      <c r="I115" s="66"/>
      <c r="J115" s="857"/>
      <c r="K115" s="858"/>
      <c r="L115" s="82"/>
      <c r="M115" s="859">
        <v>0</v>
      </c>
      <c r="N115" s="44"/>
      <c r="O115" s="45">
        <v>0</v>
      </c>
      <c r="P115" s="75"/>
      <c r="Q115" s="47"/>
      <c r="R115" s="68" t="s">
        <v>134</v>
      </c>
      <c r="S115" s="89"/>
      <c r="T115" s="73"/>
      <c r="U115" s="74" t="s">
        <v>134</v>
      </c>
      <c r="V115" s="660" t="s">
        <v>135</v>
      </c>
      <c r="W115" s="637"/>
      <c r="X115" s="53"/>
      <c r="Y115" s="54"/>
      <c r="Z115" s="87"/>
    </row>
    <row r="116" spans="1:26" ht="21.95" customHeight="1" x14ac:dyDescent="0.4">
      <c r="A116" s="52">
        <v>3420</v>
      </c>
      <c r="B116" s="65" t="s">
        <v>142</v>
      </c>
      <c r="C116" s="79" t="s">
        <v>143</v>
      </c>
      <c r="D116" s="41" t="s">
        <v>58</v>
      </c>
      <c r="E116" s="85"/>
      <c r="F116" s="61"/>
      <c r="G116" s="62"/>
      <c r="H116" s="70" t="s">
        <v>134</v>
      </c>
      <c r="I116" s="66"/>
      <c r="J116" s="857"/>
      <c r="K116" s="858"/>
      <c r="L116" s="82"/>
      <c r="M116" s="859">
        <v>0</v>
      </c>
      <c r="N116" s="44"/>
      <c r="O116" s="45">
        <v>0</v>
      </c>
      <c r="P116" s="75"/>
      <c r="Q116" s="47"/>
      <c r="R116" s="68" t="s">
        <v>134</v>
      </c>
      <c r="S116" s="77"/>
      <c r="T116" s="73"/>
      <c r="U116" s="74" t="s">
        <v>134</v>
      </c>
      <c r="V116" s="660" t="s">
        <v>135</v>
      </c>
      <c r="W116" s="637"/>
      <c r="X116" s="53"/>
      <c r="Y116" s="54"/>
      <c r="Z116" s="87"/>
    </row>
    <row r="117" spans="1:26" ht="21.95" customHeight="1" x14ac:dyDescent="0.4">
      <c r="A117" s="52">
        <v>3470</v>
      </c>
      <c r="B117" s="65" t="s">
        <v>109</v>
      </c>
      <c r="C117" s="79" t="s">
        <v>692</v>
      </c>
      <c r="D117" s="84" t="s">
        <v>58</v>
      </c>
      <c r="E117" s="920"/>
      <c r="F117" s="80"/>
      <c r="G117" s="81"/>
      <c r="H117" s="70" t="s">
        <v>134</v>
      </c>
      <c r="I117" s="66"/>
      <c r="J117" s="857">
        <v>43899</v>
      </c>
      <c r="K117" s="858">
        <v>11491.4</v>
      </c>
      <c r="L117" s="82"/>
      <c r="M117" s="859"/>
      <c r="N117" s="44"/>
      <c r="O117" s="45">
        <v>0</v>
      </c>
      <c r="P117" s="75"/>
      <c r="Q117" s="47"/>
      <c r="R117" s="68" t="s">
        <v>134</v>
      </c>
      <c r="S117" s="77"/>
      <c r="T117" s="73"/>
      <c r="U117" s="74" t="s">
        <v>134</v>
      </c>
      <c r="V117" s="663" t="s">
        <v>712</v>
      </c>
      <c r="W117" s="637" t="s">
        <v>1503</v>
      </c>
      <c r="X117" s="53"/>
      <c r="Y117" s="54"/>
      <c r="Z117" s="925"/>
    </row>
    <row r="118" spans="1:26" ht="21.95" customHeight="1" x14ac:dyDescent="0.4">
      <c r="A118" s="52">
        <v>3480</v>
      </c>
      <c r="B118" s="65" t="s">
        <v>689</v>
      </c>
      <c r="C118" s="79" t="s">
        <v>144</v>
      </c>
      <c r="D118" s="41" t="s">
        <v>58</v>
      </c>
      <c r="E118" s="920"/>
      <c r="F118" s="80"/>
      <c r="G118" s="81"/>
      <c r="H118" s="70" t="s">
        <v>134</v>
      </c>
      <c r="I118" s="66"/>
      <c r="J118" s="857"/>
      <c r="K118" s="858"/>
      <c r="L118" s="82"/>
      <c r="M118" s="859">
        <v>0</v>
      </c>
      <c r="N118" s="44"/>
      <c r="O118" s="45">
        <v>0</v>
      </c>
      <c r="P118" s="75"/>
      <c r="Q118" s="47"/>
      <c r="R118" s="68" t="s">
        <v>134</v>
      </c>
      <c r="S118" s="77"/>
      <c r="T118" s="73"/>
      <c r="U118" s="74" t="s">
        <v>134</v>
      </c>
      <c r="V118" s="930"/>
      <c r="W118" s="637"/>
      <c r="X118" s="53"/>
      <c r="Y118" s="54"/>
      <c r="Z118" s="87"/>
    </row>
    <row r="119" spans="1:26" ht="21.95" customHeight="1" x14ac:dyDescent="0.4">
      <c r="A119" s="52">
        <v>3481</v>
      </c>
      <c r="B119" s="39" t="s">
        <v>693</v>
      </c>
      <c r="C119" s="40"/>
      <c r="D119" s="41" t="s">
        <v>58</v>
      </c>
      <c r="E119" s="85"/>
      <c r="F119" s="80"/>
      <c r="G119" s="62"/>
      <c r="H119" s="70" t="s">
        <v>134</v>
      </c>
      <c r="I119" s="662"/>
      <c r="J119" s="857"/>
      <c r="K119" s="858"/>
      <c r="L119" s="82"/>
      <c r="M119" s="859">
        <v>0</v>
      </c>
      <c r="N119" s="44"/>
      <c r="O119" s="45">
        <v>0</v>
      </c>
      <c r="P119" s="75"/>
      <c r="Q119" s="47"/>
      <c r="R119" s="68" t="s">
        <v>134</v>
      </c>
      <c r="S119" s="77"/>
      <c r="T119" s="73"/>
      <c r="U119" s="74" t="s">
        <v>134</v>
      </c>
      <c r="V119" s="659" t="s">
        <v>135</v>
      </c>
      <c r="W119" s="637"/>
      <c r="X119" s="53"/>
      <c r="Y119" s="54"/>
      <c r="Z119" s="87"/>
    </row>
    <row r="120" spans="1:26" ht="21.95" customHeight="1" x14ac:dyDescent="0.4">
      <c r="A120" s="83">
        <v>6230</v>
      </c>
      <c r="B120" s="39" t="s">
        <v>138</v>
      </c>
      <c r="C120" s="40" t="s">
        <v>73</v>
      </c>
      <c r="D120" s="41" t="s">
        <v>814</v>
      </c>
      <c r="E120" s="85"/>
      <c r="F120" s="80"/>
      <c r="G120" s="62"/>
      <c r="H120" s="70" t="s">
        <v>134</v>
      </c>
      <c r="I120" s="662"/>
      <c r="J120" s="857">
        <v>38859</v>
      </c>
      <c r="K120" s="858">
        <v>9785.5</v>
      </c>
      <c r="L120" s="82"/>
      <c r="M120" s="859">
        <v>0</v>
      </c>
      <c r="N120" s="44"/>
      <c r="O120" s="45">
        <v>0</v>
      </c>
      <c r="P120" s="75"/>
      <c r="Q120" s="47"/>
      <c r="R120" s="68" t="s">
        <v>134</v>
      </c>
      <c r="S120" s="77"/>
      <c r="T120" s="73"/>
      <c r="U120" s="74" t="s">
        <v>134</v>
      </c>
      <c r="V120" s="659" t="s">
        <v>135</v>
      </c>
      <c r="W120" s="637"/>
      <c r="X120" s="53"/>
      <c r="Y120" s="54"/>
      <c r="Z120" s="87"/>
    </row>
    <row r="121" spans="1:26" ht="21.95" customHeight="1" x14ac:dyDescent="0.4">
      <c r="A121" s="83">
        <v>6230</v>
      </c>
      <c r="B121" s="39" t="s">
        <v>133</v>
      </c>
      <c r="C121" s="40" t="s">
        <v>73</v>
      </c>
      <c r="D121" s="41" t="s">
        <v>815</v>
      </c>
      <c r="E121" s="85"/>
      <c r="F121" s="80"/>
      <c r="G121" s="62"/>
      <c r="H121" s="70" t="s">
        <v>134</v>
      </c>
      <c r="I121" s="662"/>
      <c r="J121" s="857">
        <v>38860</v>
      </c>
      <c r="K121" s="858">
        <v>9786.5</v>
      </c>
      <c r="L121" s="82"/>
      <c r="M121" s="859">
        <v>0</v>
      </c>
      <c r="N121" s="44"/>
      <c r="O121" s="45">
        <v>0</v>
      </c>
      <c r="P121" s="75"/>
      <c r="Q121" s="47"/>
      <c r="R121" s="68" t="s">
        <v>134</v>
      </c>
      <c r="S121" s="77"/>
      <c r="T121" s="73"/>
      <c r="U121" s="74" t="s">
        <v>134</v>
      </c>
      <c r="V121" s="659" t="s">
        <v>135</v>
      </c>
      <c r="W121" s="637"/>
      <c r="X121" s="53"/>
      <c r="Y121" s="54"/>
      <c r="Z121" s="87"/>
    </row>
    <row r="122" spans="1:26" ht="21.95" customHeight="1" x14ac:dyDescent="0.4">
      <c r="A122" s="83">
        <v>6230</v>
      </c>
      <c r="B122" s="39" t="s">
        <v>139</v>
      </c>
      <c r="C122" s="40" t="s">
        <v>73</v>
      </c>
      <c r="D122" s="41" t="s">
        <v>816</v>
      </c>
      <c r="E122" s="85"/>
      <c r="F122" s="80"/>
      <c r="G122" s="62"/>
      <c r="H122" s="70" t="s">
        <v>134</v>
      </c>
      <c r="I122" s="662"/>
      <c r="J122" s="857">
        <v>38861</v>
      </c>
      <c r="K122" s="858">
        <v>9787.5</v>
      </c>
      <c r="L122" s="82"/>
      <c r="M122" s="859">
        <v>0</v>
      </c>
      <c r="N122" s="44"/>
      <c r="O122" s="45">
        <v>0</v>
      </c>
      <c r="P122" s="75"/>
      <c r="Q122" s="47"/>
      <c r="R122" s="68" t="s">
        <v>134</v>
      </c>
      <c r="S122" s="77"/>
      <c r="T122" s="73"/>
      <c r="U122" s="74" t="s">
        <v>134</v>
      </c>
      <c r="V122" s="659" t="s">
        <v>135</v>
      </c>
      <c r="W122" s="637"/>
      <c r="X122" s="53"/>
      <c r="Y122" s="54"/>
      <c r="Z122" s="87"/>
    </row>
    <row r="123" spans="1:26" ht="21.95" customHeight="1" x14ac:dyDescent="0.4">
      <c r="A123" s="83">
        <v>6230</v>
      </c>
      <c r="B123" s="39" t="s">
        <v>136</v>
      </c>
      <c r="C123" s="40" t="s">
        <v>73</v>
      </c>
      <c r="D123" s="41" t="s">
        <v>817</v>
      </c>
      <c r="E123" s="85"/>
      <c r="F123" s="80"/>
      <c r="G123" s="62"/>
      <c r="H123" s="70" t="s">
        <v>134</v>
      </c>
      <c r="I123" s="662"/>
      <c r="J123" s="857">
        <v>38862</v>
      </c>
      <c r="K123" s="858">
        <v>9788.5</v>
      </c>
      <c r="L123" s="82"/>
      <c r="M123" s="859">
        <v>0</v>
      </c>
      <c r="N123" s="44"/>
      <c r="O123" s="45">
        <v>0</v>
      </c>
      <c r="P123" s="75"/>
      <c r="Q123" s="47"/>
      <c r="R123" s="68" t="s">
        <v>134</v>
      </c>
      <c r="S123" s="77"/>
      <c r="T123" s="73"/>
      <c r="U123" s="74" t="s">
        <v>134</v>
      </c>
      <c r="V123" s="659" t="s">
        <v>135</v>
      </c>
      <c r="W123" s="637"/>
      <c r="X123" s="53"/>
      <c r="Y123" s="54"/>
      <c r="Z123" s="87"/>
    </row>
    <row r="124" spans="1:26" ht="21.95" customHeight="1" x14ac:dyDescent="0.4">
      <c r="A124" s="52">
        <v>6230</v>
      </c>
      <c r="B124" s="39" t="s">
        <v>137</v>
      </c>
      <c r="C124" s="40" t="s">
        <v>73</v>
      </c>
      <c r="D124" s="41" t="s">
        <v>818</v>
      </c>
      <c r="E124" s="85"/>
      <c r="F124" s="80"/>
      <c r="G124" s="62"/>
      <c r="H124" s="70" t="s">
        <v>134</v>
      </c>
      <c r="I124" s="662"/>
      <c r="J124" s="857">
        <v>38863</v>
      </c>
      <c r="K124" s="858">
        <v>9789.5</v>
      </c>
      <c r="L124" s="82"/>
      <c r="M124" s="859">
        <v>0</v>
      </c>
      <c r="N124" s="44"/>
      <c r="O124" s="45">
        <v>0</v>
      </c>
      <c r="P124" s="75"/>
      <c r="Q124" s="47"/>
      <c r="R124" s="68" t="s">
        <v>134</v>
      </c>
      <c r="S124" s="77"/>
      <c r="T124" s="73"/>
      <c r="U124" s="74" t="s">
        <v>134</v>
      </c>
      <c r="V124" s="660" t="s">
        <v>135</v>
      </c>
      <c r="W124" s="637"/>
      <c r="X124" s="53"/>
      <c r="Y124" s="54"/>
      <c r="Z124" s="87"/>
    </row>
    <row r="125" spans="1:26" ht="21.95" customHeight="1" x14ac:dyDescent="0.4">
      <c r="A125" s="52">
        <v>6350</v>
      </c>
      <c r="B125" s="65" t="s">
        <v>145</v>
      </c>
      <c r="C125" s="79" t="s">
        <v>1260</v>
      </c>
      <c r="D125" s="41" t="s">
        <v>1259</v>
      </c>
      <c r="E125" s="85"/>
      <c r="F125" s="80"/>
      <c r="G125" s="62"/>
      <c r="H125" s="70" t="s">
        <v>134</v>
      </c>
      <c r="I125" s="662"/>
      <c r="J125" s="857">
        <v>39407</v>
      </c>
      <c r="K125" s="858">
        <v>10987.3</v>
      </c>
      <c r="L125" s="82"/>
      <c r="M125" s="859">
        <v>0</v>
      </c>
      <c r="N125" s="44"/>
      <c r="O125" s="45">
        <v>0</v>
      </c>
      <c r="P125" s="75"/>
      <c r="Q125" s="47"/>
      <c r="R125" s="68" t="s">
        <v>134</v>
      </c>
      <c r="S125" s="77"/>
      <c r="T125" s="73"/>
      <c r="U125" s="74" t="s">
        <v>134</v>
      </c>
      <c r="V125" s="659" t="s">
        <v>146</v>
      </c>
      <c r="W125" s="637"/>
      <c r="X125" s="53"/>
      <c r="Y125" s="54"/>
      <c r="Z125" s="87"/>
    </row>
    <row r="126" spans="1:26" ht="21.95" customHeight="1" x14ac:dyDescent="0.4">
      <c r="A126" s="83">
        <v>6410</v>
      </c>
      <c r="B126" s="39" t="s">
        <v>147</v>
      </c>
      <c r="C126" s="40" t="s">
        <v>148</v>
      </c>
      <c r="D126" s="41" t="s">
        <v>58</v>
      </c>
      <c r="E126" s="85"/>
      <c r="F126" s="80"/>
      <c r="G126" s="81"/>
      <c r="H126" s="70" t="s">
        <v>134</v>
      </c>
      <c r="I126" s="66"/>
      <c r="J126" s="857"/>
      <c r="K126" s="858"/>
      <c r="L126" s="82"/>
      <c r="M126" s="859">
        <v>0</v>
      </c>
      <c r="N126" s="44"/>
      <c r="O126" s="45">
        <v>0</v>
      </c>
      <c r="P126" s="75"/>
      <c r="Q126" s="47"/>
      <c r="R126" s="68" t="s">
        <v>134</v>
      </c>
      <c r="S126" s="77"/>
      <c r="T126" s="73"/>
      <c r="U126" s="74" t="s">
        <v>134</v>
      </c>
      <c r="V126" s="659" t="s">
        <v>704</v>
      </c>
      <c r="W126" s="637"/>
      <c r="X126" s="53"/>
      <c r="Y126" s="54"/>
      <c r="Z126" s="87"/>
    </row>
    <row r="127" spans="1:26" ht="21.95" customHeight="1" x14ac:dyDescent="0.4">
      <c r="A127" s="52">
        <v>6740</v>
      </c>
      <c r="B127" s="65" t="s">
        <v>150</v>
      </c>
      <c r="C127" s="79" t="s">
        <v>151</v>
      </c>
      <c r="D127" s="41" t="s">
        <v>1265</v>
      </c>
      <c r="E127" s="85"/>
      <c r="F127" s="80"/>
      <c r="G127" s="81"/>
      <c r="H127" s="70" t="s">
        <v>134</v>
      </c>
      <c r="I127" s="66"/>
      <c r="J127" s="857">
        <v>28711</v>
      </c>
      <c r="K127" s="858">
        <v>0</v>
      </c>
      <c r="L127" s="82"/>
      <c r="M127" s="859">
        <v>0</v>
      </c>
      <c r="N127" s="44"/>
      <c r="O127" s="45">
        <v>0</v>
      </c>
      <c r="P127" s="75"/>
      <c r="Q127" s="72"/>
      <c r="R127" s="68" t="s">
        <v>134</v>
      </c>
      <c r="S127" s="77"/>
      <c r="T127" s="73"/>
      <c r="U127" s="74" t="s">
        <v>134</v>
      </c>
      <c r="V127" s="659" t="s">
        <v>146</v>
      </c>
      <c r="W127" s="637"/>
      <c r="X127" s="53"/>
      <c r="Y127" s="54"/>
      <c r="Z127" s="87"/>
    </row>
    <row r="128" spans="1:26" ht="21.95" customHeight="1" x14ac:dyDescent="0.4">
      <c r="A128" s="52">
        <v>6780</v>
      </c>
      <c r="B128" s="39" t="s">
        <v>67</v>
      </c>
      <c r="C128" s="40" t="s">
        <v>1269</v>
      </c>
      <c r="D128" s="41" t="s">
        <v>58</v>
      </c>
      <c r="E128" s="85"/>
      <c r="F128" s="80"/>
      <c r="G128" s="81"/>
      <c r="H128" s="70" t="s">
        <v>134</v>
      </c>
      <c r="I128" s="66"/>
      <c r="J128" s="857">
        <v>35275</v>
      </c>
      <c r="K128" s="858">
        <v>6456.9</v>
      </c>
      <c r="L128" s="82"/>
      <c r="M128" s="859">
        <v>0</v>
      </c>
      <c r="N128" s="44"/>
      <c r="O128" s="45"/>
      <c r="P128" s="75"/>
      <c r="Q128" s="47"/>
      <c r="R128" s="68" t="s">
        <v>134</v>
      </c>
      <c r="S128" s="77"/>
      <c r="T128" s="73"/>
      <c r="U128" s="74" t="s">
        <v>134</v>
      </c>
      <c r="V128" s="659" t="s">
        <v>146</v>
      </c>
      <c r="W128" s="637"/>
      <c r="X128" s="53"/>
      <c r="Y128" s="54"/>
      <c r="Z128" s="87"/>
    </row>
    <row r="129" spans="1:26" ht="21.95" customHeight="1" x14ac:dyDescent="0.4">
      <c r="A129" s="52">
        <v>7910</v>
      </c>
      <c r="B129" s="65" t="s">
        <v>152</v>
      </c>
      <c r="C129" s="79" t="s">
        <v>153</v>
      </c>
      <c r="D129" s="41" t="s">
        <v>58</v>
      </c>
      <c r="E129" s="85"/>
      <c r="F129" s="80"/>
      <c r="G129" s="81"/>
      <c r="H129" s="70" t="s">
        <v>134</v>
      </c>
      <c r="I129" s="66"/>
      <c r="J129" s="857">
        <v>35275</v>
      </c>
      <c r="K129" s="858">
        <v>6456.9</v>
      </c>
      <c r="L129" s="82"/>
      <c r="M129" s="859">
        <v>0</v>
      </c>
      <c r="N129" s="44"/>
      <c r="O129" s="45">
        <v>0</v>
      </c>
      <c r="P129" s="75"/>
      <c r="Q129" s="72"/>
      <c r="R129" s="68" t="s">
        <v>134</v>
      </c>
      <c r="S129" s="77"/>
      <c r="T129" s="73"/>
      <c r="U129" s="74" t="s">
        <v>134</v>
      </c>
      <c r="V129" s="659" t="s">
        <v>135</v>
      </c>
      <c r="W129" s="637"/>
      <c r="X129" s="53"/>
      <c r="Y129" s="54"/>
      <c r="Z129" s="87"/>
    </row>
    <row r="130" spans="1:26" ht="21.95" customHeight="1" x14ac:dyDescent="0.4">
      <c r="A130" s="52">
        <v>7910</v>
      </c>
      <c r="B130" s="65" t="s">
        <v>152</v>
      </c>
      <c r="C130" s="79" t="s">
        <v>154</v>
      </c>
      <c r="D130" s="41" t="s">
        <v>58</v>
      </c>
      <c r="E130" s="85"/>
      <c r="F130" s="80"/>
      <c r="G130" s="81"/>
      <c r="H130" s="70" t="s">
        <v>134</v>
      </c>
      <c r="I130" s="66"/>
      <c r="J130" s="857">
        <v>35275</v>
      </c>
      <c r="K130" s="858">
        <v>6456.9</v>
      </c>
      <c r="L130" s="82"/>
      <c r="M130" s="859">
        <v>0</v>
      </c>
      <c r="N130" s="44"/>
      <c r="O130" s="45">
        <v>0</v>
      </c>
      <c r="P130" s="46"/>
      <c r="Q130" s="47"/>
      <c r="R130" s="48" t="s">
        <v>134</v>
      </c>
      <c r="S130" s="49"/>
      <c r="T130" s="50"/>
      <c r="U130" s="51" t="s">
        <v>134</v>
      </c>
      <c r="V130" s="659" t="s">
        <v>135</v>
      </c>
      <c r="W130" s="637"/>
      <c r="X130" s="53"/>
      <c r="Y130" s="54"/>
      <c r="Z130" s="87"/>
    </row>
    <row r="131" spans="1:26" ht="21.95" customHeight="1" x14ac:dyDescent="0.4">
      <c r="A131" s="52">
        <v>7910</v>
      </c>
      <c r="B131" s="65" t="s">
        <v>156</v>
      </c>
      <c r="C131" s="79" t="s">
        <v>155</v>
      </c>
      <c r="D131" s="41" t="s">
        <v>58</v>
      </c>
      <c r="E131" s="85"/>
      <c r="F131" s="80"/>
      <c r="G131" s="81"/>
      <c r="H131" s="70" t="s">
        <v>134</v>
      </c>
      <c r="I131" s="66"/>
      <c r="J131" s="857">
        <v>35275</v>
      </c>
      <c r="K131" s="858">
        <v>6456.9</v>
      </c>
      <c r="L131" s="82"/>
      <c r="M131" s="859">
        <v>0</v>
      </c>
      <c r="N131" s="44"/>
      <c r="O131" s="45">
        <v>0</v>
      </c>
      <c r="P131" s="75"/>
      <c r="Q131" s="72"/>
      <c r="R131" s="68" t="s">
        <v>134</v>
      </c>
      <c r="S131" s="77"/>
      <c r="T131" s="73"/>
      <c r="U131" s="74" t="s">
        <v>134</v>
      </c>
      <c r="V131" s="660" t="s">
        <v>135</v>
      </c>
      <c r="W131" s="637"/>
      <c r="X131" s="53"/>
      <c r="Y131" s="54"/>
      <c r="Z131" s="87"/>
    </row>
    <row r="132" spans="1:26" ht="21.95" customHeight="1" x14ac:dyDescent="0.4">
      <c r="A132" s="52">
        <v>7910</v>
      </c>
      <c r="B132" s="65" t="s">
        <v>156</v>
      </c>
      <c r="C132" s="79" t="s">
        <v>157</v>
      </c>
      <c r="D132" s="41" t="s">
        <v>58</v>
      </c>
      <c r="E132" s="920"/>
      <c r="F132" s="80"/>
      <c r="G132" s="81"/>
      <c r="H132" s="70" t="s">
        <v>134</v>
      </c>
      <c r="I132" s="66"/>
      <c r="J132" s="857">
        <v>35275</v>
      </c>
      <c r="K132" s="858">
        <v>6456.9</v>
      </c>
      <c r="L132" s="82"/>
      <c r="M132" s="859">
        <v>0</v>
      </c>
      <c r="N132" s="44"/>
      <c r="O132" s="45">
        <v>0</v>
      </c>
      <c r="P132" s="75"/>
      <c r="Q132" s="72"/>
      <c r="R132" s="68" t="s">
        <v>134</v>
      </c>
      <c r="S132" s="77"/>
      <c r="T132" s="73"/>
      <c r="U132" s="74" t="s">
        <v>134</v>
      </c>
      <c r="V132" s="660" t="s">
        <v>135</v>
      </c>
      <c r="W132" s="637"/>
      <c r="X132" s="53"/>
      <c r="Y132" s="54"/>
      <c r="Z132" s="87"/>
    </row>
    <row r="133" spans="1:26" ht="21.95" customHeight="1" x14ac:dyDescent="0.4">
      <c r="A133" s="52">
        <v>7910</v>
      </c>
      <c r="B133" s="65" t="s">
        <v>156</v>
      </c>
      <c r="C133" s="79" t="s">
        <v>158</v>
      </c>
      <c r="D133" s="41" t="s">
        <v>58</v>
      </c>
      <c r="E133" s="85"/>
      <c r="F133" s="80"/>
      <c r="G133" s="81"/>
      <c r="H133" s="70" t="s">
        <v>134</v>
      </c>
      <c r="I133" s="66"/>
      <c r="J133" s="857">
        <v>35275</v>
      </c>
      <c r="K133" s="858">
        <v>6456.9</v>
      </c>
      <c r="L133" s="82"/>
      <c r="M133" s="859">
        <v>0</v>
      </c>
      <c r="N133" s="44"/>
      <c r="O133" s="45">
        <v>0</v>
      </c>
      <c r="P133" s="75"/>
      <c r="Q133" s="72"/>
      <c r="R133" s="68" t="s">
        <v>134</v>
      </c>
      <c r="S133" s="77"/>
      <c r="T133" s="73"/>
      <c r="U133" s="74" t="s">
        <v>134</v>
      </c>
      <c r="V133" s="659" t="s">
        <v>135</v>
      </c>
      <c r="W133" s="637"/>
      <c r="X133" s="53"/>
      <c r="Y133" s="54"/>
      <c r="Z133" s="87"/>
    </row>
    <row r="134" spans="1:26" ht="21.95" customHeight="1" x14ac:dyDescent="0.4">
      <c r="A134" s="52">
        <v>7910</v>
      </c>
      <c r="B134" s="65" t="s">
        <v>156</v>
      </c>
      <c r="C134" s="79" t="s">
        <v>159</v>
      </c>
      <c r="D134" s="41" t="s">
        <v>58</v>
      </c>
      <c r="E134" s="85"/>
      <c r="F134" s="80"/>
      <c r="G134" s="81"/>
      <c r="H134" s="70" t="s">
        <v>134</v>
      </c>
      <c r="I134" s="66"/>
      <c r="J134" s="857">
        <v>35275</v>
      </c>
      <c r="K134" s="858">
        <v>6456.9</v>
      </c>
      <c r="L134" s="82"/>
      <c r="M134" s="859">
        <v>0</v>
      </c>
      <c r="N134" s="44"/>
      <c r="O134" s="45">
        <v>0</v>
      </c>
      <c r="P134" s="75"/>
      <c r="Q134" s="72"/>
      <c r="R134" s="68" t="s">
        <v>134</v>
      </c>
      <c r="S134" s="77"/>
      <c r="T134" s="73"/>
      <c r="U134" s="74" t="s">
        <v>134</v>
      </c>
      <c r="V134" s="659" t="s">
        <v>135</v>
      </c>
      <c r="W134" s="637"/>
      <c r="X134" s="53"/>
      <c r="Y134" s="54"/>
      <c r="Z134" s="87"/>
    </row>
    <row r="135" spans="1:26" ht="21.95" customHeight="1" x14ac:dyDescent="0.4">
      <c r="A135" s="52">
        <v>6310</v>
      </c>
      <c r="B135" s="65" t="s">
        <v>64</v>
      </c>
      <c r="C135" s="79" t="s">
        <v>65</v>
      </c>
      <c r="D135" s="41" t="s">
        <v>743</v>
      </c>
      <c r="E135" s="85"/>
      <c r="F135" s="80"/>
      <c r="G135" s="81">
        <v>300</v>
      </c>
      <c r="H135" s="70"/>
      <c r="I135" s="66"/>
      <c r="J135" s="857">
        <v>43899</v>
      </c>
      <c r="K135" s="858">
        <v>11491.4</v>
      </c>
      <c r="L135" s="82"/>
      <c r="M135" s="859">
        <v>0</v>
      </c>
      <c r="N135" s="71"/>
      <c r="O135" s="66">
        <v>0</v>
      </c>
      <c r="P135" s="75"/>
      <c r="Q135" s="72"/>
      <c r="R135" s="68"/>
      <c r="S135" s="77"/>
      <c r="T135" s="73"/>
      <c r="U135" s="74"/>
      <c r="V135" s="661" t="s">
        <v>160</v>
      </c>
      <c r="W135" s="637" t="s">
        <v>1503</v>
      </c>
      <c r="X135" s="53"/>
      <c r="Y135" s="54"/>
      <c r="Z135" s="925"/>
    </row>
    <row r="136" spans="1:26" x14ac:dyDescent="0.35">
      <c r="A136" s="90"/>
      <c r="B136" s="90"/>
      <c r="C136" s="90"/>
      <c r="D136" s="91"/>
      <c r="E136" s="92"/>
      <c r="F136" s="93"/>
      <c r="G136" s="92"/>
      <c r="H136" s="93"/>
      <c r="I136" s="92"/>
      <c r="J136" s="94"/>
      <c r="K136" s="95"/>
      <c r="L136" s="96"/>
      <c r="M136" s="95"/>
      <c r="N136" s="92"/>
      <c r="O136" s="92"/>
      <c r="P136" s="97"/>
      <c r="Q136" s="98"/>
      <c r="R136" s="99"/>
      <c r="S136" s="97"/>
      <c r="T136" s="98"/>
      <c r="U136" s="92"/>
      <c r="V136" s="643"/>
    </row>
    <row r="137" spans="1:26" x14ac:dyDescent="0.35">
      <c r="G137" s="35"/>
      <c r="U137" s="92"/>
    </row>
    <row r="138" spans="1:26" x14ac:dyDescent="0.35">
      <c r="G138" s="35"/>
    </row>
    <row r="139" spans="1:26" x14ac:dyDescent="0.35">
      <c r="G139" s="35"/>
    </row>
    <row r="140" spans="1:26" x14ac:dyDescent="0.35">
      <c r="G140" s="35"/>
    </row>
    <row r="141" spans="1:26" x14ac:dyDescent="0.35">
      <c r="G141" s="35"/>
    </row>
    <row r="142" spans="1:26" x14ac:dyDescent="0.35">
      <c r="G142" s="35"/>
    </row>
    <row r="143" spans="1:26" x14ac:dyDescent="0.35">
      <c r="G143" s="35"/>
    </row>
    <row r="144" spans="1:26" x14ac:dyDescent="0.35">
      <c r="G144" s="35"/>
    </row>
    <row r="145" spans="7:7" x14ac:dyDescent="0.35">
      <c r="G145" s="35"/>
    </row>
    <row r="146" spans="7:7" x14ac:dyDescent="0.35">
      <c r="G146" s="35"/>
    </row>
    <row r="147" spans="7:7" x14ac:dyDescent="0.35">
      <c r="G147" s="35"/>
    </row>
    <row r="148" spans="7:7" x14ac:dyDescent="0.35">
      <c r="G148" s="35"/>
    </row>
    <row r="149" spans="7:7" x14ac:dyDescent="0.35">
      <c r="G149" s="35"/>
    </row>
    <row r="150" spans="7:7" x14ac:dyDescent="0.35">
      <c r="G150" s="35"/>
    </row>
    <row r="151" spans="7:7" x14ac:dyDescent="0.35">
      <c r="G151" s="35"/>
    </row>
    <row r="152" spans="7:7" x14ac:dyDescent="0.35">
      <c r="G152" s="35"/>
    </row>
    <row r="153" spans="7:7" x14ac:dyDescent="0.35">
      <c r="G153" s="35"/>
    </row>
    <row r="154" spans="7:7" x14ac:dyDescent="0.35">
      <c r="G154" s="35"/>
    </row>
    <row r="155" spans="7:7" x14ac:dyDescent="0.35">
      <c r="G155" s="35"/>
    </row>
    <row r="156" spans="7:7" x14ac:dyDescent="0.35">
      <c r="G156" s="35"/>
    </row>
    <row r="157" spans="7:7" x14ac:dyDescent="0.35">
      <c r="G157" s="35"/>
    </row>
    <row r="158" spans="7:7" x14ac:dyDescent="0.35">
      <c r="G158" s="35"/>
    </row>
    <row r="159" spans="7:7" x14ac:dyDescent="0.35">
      <c r="G159" s="35"/>
    </row>
    <row r="160" spans="7:7" x14ac:dyDescent="0.35">
      <c r="G160" s="35"/>
    </row>
    <row r="161" spans="7:7" x14ac:dyDescent="0.35">
      <c r="G161" s="35"/>
    </row>
    <row r="162" spans="7:7" x14ac:dyDescent="0.35">
      <c r="G162" s="35"/>
    </row>
    <row r="163" spans="7:7" x14ac:dyDescent="0.35">
      <c r="G163" s="35"/>
    </row>
  </sheetData>
  <autoFilter ref="A5:Z135" xr:uid="{00000000-0009-0000-0000-000001000000}">
    <sortState xmlns:xlrd2="http://schemas.microsoft.com/office/spreadsheetml/2017/richdata2" ref="A6:Z135">
      <sortCondition ref="S6:S135"/>
      <sortCondition ref="T6:T135"/>
      <sortCondition ref="U6:U135"/>
    </sortState>
  </autoFilter>
  <mergeCells count="3">
    <mergeCell ref="T2:U2"/>
    <mergeCell ref="T3:U3"/>
    <mergeCell ref="Y3:Z3"/>
  </mergeCells>
  <phoneticPr fontId="51" type="noConversion"/>
  <conditionalFormatting sqref="T14:T16 T32 T117:T118 T131:T132 T90:T93 T96:T104 T124:T129 T58:T88 T106:T115">
    <cfRule type="cellIs" dxfId="78" priority="118" stopIfTrue="1" operator="lessThan">
      <formula>25</formula>
    </cfRule>
  </conditionalFormatting>
  <conditionalFormatting sqref="S90:S94 S96:S104 S131:S135 S122:S129 S8:S19 S23:S34 S36:S88 S106:S119">
    <cfRule type="cellIs" dxfId="77" priority="119" stopIfTrue="1" operator="lessThan">
      <formula>100</formula>
    </cfRule>
    <cfRule type="cellIs" dxfId="76" priority="120" stopIfTrue="1" operator="between">
      <formula>100</formula>
      <formula>300</formula>
    </cfRule>
    <cfRule type="cellIs" dxfId="75" priority="121" stopIfTrue="1" operator="greaterThan">
      <formula>300</formula>
    </cfRule>
  </conditionalFormatting>
  <conditionalFormatting sqref="U90:U94 U96:U104 U131:U135 U122:U129 U8:U19 U23:U34 U36:U88 U106:U119">
    <cfRule type="cellIs" dxfId="74" priority="122" stopIfTrue="1" operator="lessThan">
      <formula>60</formula>
    </cfRule>
    <cfRule type="cellIs" dxfId="73" priority="123" stopIfTrue="1" operator="between">
      <formula>61</formula>
      <formula>365</formula>
    </cfRule>
    <cfRule type="cellIs" dxfId="72" priority="124" stopIfTrue="1" operator="greaterThan">
      <formula>366</formula>
    </cfRule>
  </conditionalFormatting>
  <conditionalFormatting sqref="T105">
    <cfRule type="cellIs" dxfId="71" priority="105" stopIfTrue="1" operator="lessThan">
      <formula>25</formula>
    </cfRule>
  </conditionalFormatting>
  <conditionalFormatting sqref="S105">
    <cfRule type="cellIs" dxfId="70" priority="106" stopIfTrue="1" operator="lessThan">
      <formula>100</formula>
    </cfRule>
    <cfRule type="cellIs" dxfId="69" priority="107" stopIfTrue="1" operator="between">
      <formula>100</formula>
      <formula>300</formula>
    </cfRule>
    <cfRule type="cellIs" dxfId="68" priority="108" stopIfTrue="1" operator="greaterThan">
      <formula>300</formula>
    </cfRule>
  </conditionalFormatting>
  <conditionalFormatting sqref="U105">
    <cfRule type="cellIs" dxfId="67" priority="109" stopIfTrue="1" operator="lessThan">
      <formula>60</formula>
    </cfRule>
    <cfRule type="cellIs" dxfId="66" priority="110" stopIfTrue="1" operator="between">
      <formula>61</formula>
      <formula>365</formula>
    </cfRule>
    <cfRule type="cellIs" dxfId="65" priority="111" stopIfTrue="1" operator="greaterThan">
      <formula>366</formula>
    </cfRule>
  </conditionalFormatting>
  <conditionalFormatting sqref="T89">
    <cfRule type="cellIs" dxfId="64" priority="98" stopIfTrue="1" operator="lessThan">
      <formula>25</formula>
    </cfRule>
  </conditionalFormatting>
  <conditionalFormatting sqref="S89">
    <cfRule type="cellIs" dxfId="63" priority="99" stopIfTrue="1" operator="lessThan">
      <formula>100</formula>
    </cfRule>
    <cfRule type="cellIs" dxfId="62" priority="100" stopIfTrue="1" operator="between">
      <formula>100</formula>
      <formula>300</formula>
    </cfRule>
    <cfRule type="cellIs" dxfId="61" priority="101" stopIfTrue="1" operator="greaterThan">
      <formula>300</formula>
    </cfRule>
  </conditionalFormatting>
  <conditionalFormatting sqref="U89">
    <cfRule type="cellIs" dxfId="60" priority="102" stopIfTrue="1" operator="lessThan">
      <formula>60</formula>
    </cfRule>
    <cfRule type="cellIs" dxfId="59" priority="103" stopIfTrue="1" operator="between">
      <formula>61</formula>
      <formula>365</formula>
    </cfRule>
    <cfRule type="cellIs" dxfId="58" priority="104" stopIfTrue="1" operator="greaterThan">
      <formula>366</formula>
    </cfRule>
  </conditionalFormatting>
  <conditionalFormatting sqref="S130">
    <cfRule type="cellIs" dxfId="57" priority="92" stopIfTrue="1" operator="lessThan">
      <formula>100</formula>
    </cfRule>
    <cfRule type="cellIs" dxfId="56" priority="93" stopIfTrue="1" operator="between">
      <formula>100</formula>
      <formula>300</formula>
    </cfRule>
    <cfRule type="cellIs" dxfId="55" priority="94" stopIfTrue="1" operator="greaterThan">
      <formula>300</formula>
    </cfRule>
  </conditionalFormatting>
  <conditionalFormatting sqref="U130">
    <cfRule type="cellIs" dxfId="54" priority="95" stopIfTrue="1" operator="lessThan">
      <formula>60</formula>
    </cfRule>
    <cfRule type="cellIs" dxfId="53" priority="96" stopIfTrue="1" operator="between">
      <formula>61</formula>
      <formula>365</formula>
    </cfRule>
    <cfRule type="cellIs" dxfId="52" priority="97" stopIfTrue="1" operator="greaterThan">
      <formula>366</formula>
    </cfRule>
  </conditionalFormatting>
  <conditionalFormatting sqref="T120:T121">
    <cfRule type="cellIs" dxfId="51" priority="79" stopIfTrue="1" operator="lessThan">
      <formula>25</formula>
    </cfRule>
  </conditionalFormatting>
  <conditionalFormatting sqref="S120:S121">
    <cfRule type="cellIs" dxfId="50" priority="80" stopIfTrue="1" operator="lessThan">
      <formula>100</formula>
    </cfRule>
    <cfRule type="cellIs" dxfId="49" priority="81" stopIfTrue="1" operator="between">
      <formula>100</formula>
      <formula>300</formula>
    </cfRule>
    <cfRule type="cellIs" dxfId="48" priority="82" stopIfTrue="1" operator="greaterThan">
      <formula>300</formula>
    </cfRule>
  </conditionalFormatting>
  <conditionalFormatting sqref="U120:U121">
    <cfRule type="cellIs" dxfId="47" priority="83" stopIfTrue="1" operator="lessThan">
      <formula>60</formula>
    </cfRule>
    <cfRule type="cellIs" dxfId="46" priority="84" stopIfTrue="1" operator="between">
      <formula>61</formula>
      <formula>365</formula>
    </cfRule>
    <cfRule type="cellIs" dxfId="45" priority="85" stopIfTrue="1" operator="greaterThan">
      <formula>366</formula>
    </cfRule>
  </conditionalFormatting>
  <conditionalFormatting sqref="S7">
    <cfRule type="cellIs" dxfId="44" priority="73" stopIfTrue="1" operator="lessThan">
      <formula>100</formula>
    </cfRule>
    <cfRule type="cellIs" dxfId="43" priority="74" stopIfTrue="1" operator="between">
      <formula>100</formula>
      <formula>300</formula>
    </cfRule>
    <cfRule type="cellIs" dxfId="42" priority="75" stopIfTrue="1" operator="greaterThan">
      <formula>300</formula>
    </cfRule>
  </conditionalFormatting>
  <conditionalFormatting sqref="U7">
    <cfRule type="cellIs" dxfId="41" priority="76" stopIfTrue="1" operator="lessThan">
      <formula>60</formula>
    </cfRule>
    <cfRule type="cellIs" dxfId="40" priority="77" stopIfTrue="1" operator="between">
      <formula>61</formula>
      <formula>365</formula>
    </cfRule>
    <cfRule type="cellIs" dxfId="39" priority="78" stopIfTrue="1" operator="greaterThan">
      <formula>366</formula>
    </cfRule>
  </conditionalFormatting>
  <conditionalFormatting sqref="S95">
    <cfRule type="cellIs" dxfId="38" priority="61" stopIfTrue="1" operator="lessThan">
      <formula>100</formula>
    </cfRule>
    <cfRule type="cellIs" dxfId="37" priority="62" stopIfTrue="1" operator="between">
      <formula>100</formula>
      <formula>300</formula>
    </cfRule>
    <cfRule type="cellIs" dxfId="36" priority="63" stopIfTrue="1" operator="greaterThan">
      <formula>300</formula>
    </cfRule>
  </conditionalFormatting>
  <conditionalFormatting sqref="U95">
    <cfRule type="cellIs" dxfId="35" priority="64" stopIfTrue="1" operator="lessThan">
      <formula>60</formula>
    </cfRule>
    <cfRule type="cellIs" dxfId="34" priority="65" stopIfTrue="1" operator="between">
      <formula>61</formula>
      <formula>365</formula>
    </cfRule>
    <cfRule type="cellIs" dxfId="33" priority="66" stopIfTrue="1" operator="greaterThan">
      <formula>366</formula>
    </cfRule>
  </conditionalFormatting>
  <conditionalFormatting sqref="S6">
    <cfRule type="cellIs" dxfId="32" priority="43" stopIfTrue="1" operator="lessThan">
      <formula>100</formula>
    </cfRule>
    <cfRule type="cellIs" dxfId="31" priority="44" stopIfTrue="1" operator="between">
      <formula>100</formula>
      <formula>300</formula>
    </cfRule>
    <cfRule type="cellIs" dxfId="30" priority="45" stopIfTrue="1" operator="greaterThan">
      <formula>300</formula>
    </cfRule>
  </conditionalFormatting>
  <conditionalFormatting sqref="U6">
    <cfRule type="cellIs" dxfId="29" priority="46" stopIfTrue="1" operator="lessThan">
      <formula>60</formula>
    </cfRule>
    <cfRule type="cellIs" dxfId="28" priority="47" stopIfTrue="1" operator="between">
      <formula>61</formula>
      <formula>365</formula>
    </cfRule>
    <cfRule type="cellIs" dxfId="27" priority="48" stopIfTrue="1" operator="greaterThan">
      <formula>366</formula>
    </cfRule>
  </conditionalFormatting>
  <conditionalFormatting sqref="S35">
    <cfRule type="cellIs" dxfId="26" priority="31" stopIfTrue="1" operator="lessThan">
      <formula>100</formula>
    </cfRule>
    <cfRule type="cellIs" dxfId="25" priority="32" stopIfTrue="1" operator="between">
      <formula>100</formula>
      <formula>300</formula>
    </cfRule>
    <cfRule type="cellIs" dxfId="24" priority="33" stopIfTrue="1" operator="greaterThan">
      <formula>300</formula>
    </cfRule>
  </conditionalFormatting>
  <conditionalFormatting sqref="U35">
    <cfRule type="cellIs" dxfId="23" priority="34" stopIfTrue="1" operator="lessThan">
      <formula>60</formula>
    </cfRule>
    <cfRule type="cellIs" dxfId="22" priority="35" stopIfTrue="1" operator="between">
      <formula>61</formula>
      <formula>365</formula>
    </cfRule>
    <cfRule type="cellIs" dxfId="21" priority="36" stopIfTrue="1" operator="greaterThan">
      <formula>366</formula>
    </cfRule>
  </conditionalFormatting>
  <conditionalFormatting sqref="S20:S22">
    <cfRule type="cellIs" dxfId="20" priority="7" stopIfTrue="1" operator="lessThan">
      <formula>100</formula>
    </cfRule>
    <cfRule type="cellIs" dxfId="19" priority="8" stopIfTrue="1" operator="between">
      <formula>100</formula>
      <formula>300</formula>
    </cfRule>
    <cfRule type="cellIs" dxfId="18" priority="9" stopIfTrue="1" operator="greaterThan">
      <formula>300</formula>
    </cfRule>
  </conditionalFormatting>
  <conditionalFormatting sqref="U20:U22">
    <cfRule type="cellIs" dxfId="17" priority="10" stopIfTrue="1" operator="lessThan">
      <formula>60</formula>
    </cfRule>
    <cfRule type="cellIs" dxfId="16" priority="11" stopIfTrue="1" operator="between">
      <formula>61</formula>
      <formula>365</formula>
    </cfRule>
    <cfRule type="cellIs" dxfId="15" priority="12" stopIfTrue="1" operator="greaterThan">
      <formula>366</formula>
    </cfRule>
  </conditionalFormatting>
  <pageMargins left="0.15748031496062992" right="0.15748031496062992" top="0.78740157480314965" bottom="0.31496062992125984" header="0.55118110236220474" footer="0.19685039370078741"/>
  <pageSetup paperSize="9" scale="65" orientation="landscape" useFirstPageNumber="1" r:id="rId1"/>
  <headerFooter alignWithMargins="0">
    <oddHeader>&amp;C&amp;"Arial,Regular"&amp;12&amp;E CALENDER &amp; LIFE ITEMS HELICOPTER MD HELICOPTER 369D</oddHeader>
    <oddFooter>&amp;C&amp;P&amp;R&amp;F</oddFooter>
  </headerFooter>
  <rowBreaks count="1" manualBreakCount="1">
    <brk id="13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217"/>
  <sheetViews>
    <sheetView zoomScaleNormal="100" workbookViewId="0">
      <pane ySplit="4" topLeftCell="A199" activePane="bottomLeft" state="frozen"/>
      <selection pane="bottomLeft" activeCell="M209" sqref="M209"/>
    </sheetView>
  </sheetViews>
  <sheetFormatPr defaultRowHeight="12.7" x14ac:dyDescent="0.4"/>
  <cols>
    <col min="1" max="1" width="6.125" style="143" customWidth="1"/>
    <col min="2" max="2" width="3.5" style="144" customWidth="1"/>
    <col min="3" max="3" width="8.375" style="145" hidden="1" customWidth="1"/>
    <col min="4" max="4" width="8.125" style="145" customWidth="1"/>
    <col min="5" max="5" width="3.375" style="144" customWidth="1"/>
    <col min="6" max="6" width="50.375" style="115" customWidth="1"/>
    <col min="7" max="7" width="4.375" style="115" customWidth="1"/>
    <col min="8" max="8" width="4.5" style="115" customWidth="1"/>
    <col min="9" max="9" width="5.75" style="115" customWidth="1"/>
    <col min="10" max="10" width="4.875" style="115" customWidth="1"/>
    <col min="11" max="11" width="5" style="115" customWidth="1"/>
    <col min="12" max="12" width="25.375" style="115" customWidth="1"/>
    <col min="13" max="13" width="27.125" style="115" customWidth="1"/>
    <col min="14" max="14" width="6.75" style="115" customWidth="1"/>
    <col min="15" max="15" width="8.125" style="146" customWidth="1"/>
    <col min="16" max="16" width="11.25" style="115" customWidth="1"/>
    <col min="17" max="17" width="4.75" style="115" hidden="1" customWidth="1"/>
    <col min="18" max="18" width="3.875" style="115" customWidth="1"/>
    <col min="19" max="16384" width="9" style="115"/>
  </cols>
  <sheetData>
    <row r="1" spans="1:17" ht="34.5" customHeight="1" thickBot="1" x14ac:dyDescent="0.75">
      <c r="A1" s="667" t="s">
        <v>161</v>
      </c>
      <c r="B1" s="106"/>
      <c r="C1" s="107"/>
      <c r="D1" s="107"/>
      <c r="E1" s="108"/>
      <c r="F1" s="109"/>
      <c r="G1" s="639" t="s">
        <v>162</v>
      </c>
      <c r="H1" s="943" t="s">
        <v>1503</v>
      </c>
      <c r="I1" s="944"/>
      <c r="J1" s="110" t="s">
        <v>6</v>
      </c>
      <c r="K1" s="934">
        <v>43900</v>
      </c>
      <c r="L1" s="111" t="s">
        <v>163</v>
      </c>
      <c r="M1" s="112" t="s">
        <v>164</v>
      </c>
      <c r="N1" s="309"/>
      <c r="O1" s="113" t="s">
        <v>165</v>
      </c>
      <c r="P1" s="310"/>
      <c r="Q1" s="114"/>
    </row>
    <row r="2" spans="1:17" ht="29.25" customHeight="1" thickBot="1" x14ac:dyDescent="0.8">
      <c r="A2" s="945" t="s">
        <v>166</v>
      </c>
      <c r="B2" s="946"/>
      <c r="C2" s="116" t="s">
        <v>167</v>
      </c>
      <c r="D2" s="947" t="s">
        <v>168</v>
      </c>
      <c r="E2" s="948"/>
      <c r="F2" s="932" t="str">
        <f>AC_MODEL</f>
        <v>MDHC 369D</v>
      </c>
      <c r="G2" s="899" t="s">
        <v>13</v>
      </c>
      <c r="H2" s="117"/>
      <c r="I2" s="900" t="s">
        <v>169</v>
      </c>
      <c r="J2" s="118"/>
      <c r="K2" s="119"/>
      <c r="L2" s="120" t="s">
        <v>170</v>
      </c>
      <c r="M2" s="311" t="s">
        <v>171</v>
      </c>
      <c r="N2" s="312"/>
      <c r="O2" s="294" t="s">
        <v>172</v>
      </c>
      <c r="P2" s="313"/>
      <c r="Q2" s="121"/>
    </row>
    <row r="3" spans="1:17" s="123" customFormat="1" ht="24.75" customHeight="1" x14ac:dyDescent="0.75">
      <c r="A3" s="949" t="str">
        <f>AC_REG</f>
        <v>N105AC</v>
      </c>
      <c r="B3" s="950"/>
      <c r="C3" s="291" t="str">
        <f>TCD_AC</f>
        <v>H3WE</v>
      </c>
      <c r="D3" s="951" t="str">
        <f>AC_SN</f>
        <v>580316D</v>
      </c>
      <c r="E3" s="952"/>
      <c r="F3" s="122" t="s">
        <v>698</v>
      </c>
      <c r="G3" s="677" t="s">
        <v>173</v>
      </c>
      <c r="H3" s="292"/>
      <c r="I3" s="953" t="s">
        <v>1456</v>
      </c>
      <c r="J3" s="954"/>
      <c r="K3" s="623" t="s">
        <v>740</v>
      </c>
      <c r="L3" s="293" t="s">
        <v>174</v>
      </c>
      <c r="M3" s="294" t="s">
        <v>175</v>
      </c>
      <c r="N3" s="314"/>
      <c r="O3" s="593" t="s">
        <v>176</v>
      </c>
      <c r="P3" s="313"/>
      <c r="Q3" s="121"/>
    </row>
    <row r="4" spans="1:17" s="308" customFormat="1" ht="28.5" customHeight="1" thickBot="1" x14ac:dyDescent="0.3">
      <c r="A4" s="315" t="s">
        <v>177</v>
      </c>
      <c r="B4" s="316" t="s">
        <v>178</v>
      </c>
      <c r="C4" s="317" t="s">
        <v>179</v>
      </c>
      <c r="D4" s="317" t="s">
        <v>741</v>
      </c>
      <c r="E4" s="316" t="s">
        <v>178</v>
      </c>
      <c r="F4" s="318" t="s">
        <v>180</v>
      </c>
      <c r="G4" s="318" t="s">
        <v>181</v>
      </c>
      <c r="H4" s="318" t="s">
        <v>182</v>
      </c>
      <c r="I4" s="318" t="s">
        <v>183</v>
      </c>
      <c r="J4" s="318" t="s">
        <v>184</v>
      </c>
      <c r="K4" s="319" t="s">
        <v>185</v>
      </c>
      <c r="L4" s="318" t="s">
        <v>186</v>
      </c>
      <c r="M4" s="318" t="s">
        <v>187</v>
      </c>
      <c r="N4" s="320" t="s">
        <v>188</v>
      </c>
      <c r="O4" s="321" t="s">
        <v>6</v>
      </c>
      <c r="P4" s="322" t="s">
        <v>189</v>
      </c>
      <c r="Q4" s="883" t="s">
        <v>190</v>
      </c>
    </row>
    <row r="5" spans="1:17" s="127" customFormat="1" ht="25.5" customHeight="1" x14ac:dyDescent="0.4">
      <c r="A5" s="594">
        <v>1</v>
      </c>
      <c r="B5" s="595"/>
      <c r="C5" s="323"/>
      <c r="D5" s="650"/>
      <c r="E5" s="596"/>
      <c r="F5" s="888" t="s">
        <v>329</v>
      </c>
      <c r="G5" s="634" t="s">
        <v>193</v>
      </c>
      <c r="H5" s="895"/>
      <c r="I5" s="615">
        <v>1</v>
      </c>
      <c r="J5" s="616">
        <v>1</v>
      </c>
      <c r="K5" s="617" t="s">
        <v>197</v>
      </c>
      <c r="L5" s="884"/>
      <c r="M5" s="323" t="s">
        <v>624</v>
      </c>
      <c r="N5" s="626"/>
      <c r="O5" s="588">
        <v>28614</v>
      </c>
      <c r="P5" s="323" t="s">
        <v>625</v>
      </c>
      <c r="Q5" s="126" t="s">
        <v>197</v>
      </c>
    </row>
    <row r="6" spans="1:17" s="127" customFormat="1" ht="25.5" customHeight="1" x14ac:dyDescent="0.4">
      <c r="A6" s="140">
        <v>3</v>
      </c>
      <c r="B6" s="597"/>
      <c r="C6" s="128"/>
      <c r="D6" s="156"/>
      <c r="E6" s="592"/>
      <c r="F6" s="138" t="s">
        <v>330</v>
      </c>
      <c r="G6" s="621" t="s">
        <v>193</v>
      </c>
      <c r="H6" s="896"/>
      <c r="I6" s="618">
        <v>1</v>
      </c>
      <c r="J6" s="619">
        <v>1</v>
      </c>
      <c r="K6" s="620" t="s">
        <v>197</v>
      </c>
      <c r="L6" s="141"/>
      <c r="M6" s="128" t="s">
        <v>624</v>
      </c>
      <c r="N6" s="158"/>
      <c r="O6" s="588">
        <v>28614</v>
      </c>
      <c r="P6" s="323" t="s">
        <v>625</v>
      </c>
      <c r="Q6" s="126" t="s">
        <v>197</v>
      </c>
    </row>
    <row r="7" spans="1:17" s="127" customFormat="1" ht="25.5" customHeight="1" x14ac:dyDescent="0.4">
      <c r="A7" s="140">
        <v>6</v>
      </c>
      <c r="B7" s="597"/>
      <c r="C7" s="128"/>
      <c r="D7" s="156"/>
      <c r="E7" s="592"/>
      <c r="F7" s="138" t="s">
        <v>331</v>
      </c>
      <c r="G7" s="621" t="s">
        <v>193</v>
      </c>
      <c r="H7" s="896"/>
      <c r="I7" s="618">
        <v>1</v>
      </c>
      <c r="J7" s="619">
        <v>1</v>
      </c>
      <c r="K7" s="620" t="s">
        <v>197</v>
      </c>
      <c r="L7" s="141"/>
      <c r="M7" s="128" t="s">
        <v>624</v>
      </c>
      <c r="N7" s="158"/>
      <c r="O7" s="588">
        <v>28614</v>
      </c>
      <c r="P7" s="323" t="s">
        <v>625</v>
      </c>
      <c r="Q7" s="126" t="s">
        <v>197</v>
      </c>
    </row>
    <row r="8" spans="1:17" s="127" customFormat="1" ht="25.5" customHeight="1" x14ac:dyDescent="0.4">
      <c r="A8" s="140">
        <v>8</v>
      </c>
      <c r="B8" s="597"/>
      <c r="C8" s="128"/>
      <c r="D8" s="156"/>
      <c r="E8" s="592"/>
      <c r="F8" s="138" t="s">
        <v>332</v>
      </c>
      <c r="G8" s="621" t="s">
        <v>193</v>
      </c>
      <c r="H8" s="896"/>
      <c r="I8" s="618">
        <v>1</v>
      </c>
      <c r="J8" s="619">
        <v>1</v>
      </c>
      <c r="K8" s="620" t="s">
        <v>197</v>
      </c>
      <c r="L8" s="141"/>
      <c r="M8" s="128" t="s">
        <v>624</v>
      </c>
      <c r="N8" s="158"/>
      <c r="O8" s="588">
        <v>28614</v>
      </c>
      <c r="P8" s="323" t="s">
        <v>625</v>
      </c>
      <c r="Q8" s="126" t="s">
        <v>197</v>
      </c>
    </row>
    <row r="9" spans="1:17" s="127" customFormat="1" ht="25.5" customHeight="1" x14ac:dyDescent="0.4">
      <c r="A9" s="140">
        <v>9</v>
      </c>
      <c r="B9" s="597">
        <v>2</v>
      </c>
      <c r="C9" s="128"/>
      <c r="D9" s="156" t="s">
        <v>200</v>
      </c>
      <c r="E9" s="592"/>
      <c r="F9" s="138" t="s">
        <v>201</v>
      </c>
      <c r="G9" s="612" t="s">
        <v>193</v>
      </c>
      <c r="H9" s="896"/>
      <c r="I9" s="618">
        <v>1</v>
      </c>
      <c r="J9" s="619" t="s">
        <v>194</v>
      </c>
      <c r="K9" s="620" t="s">
        <v>108</v>
      </c>
      <c r="L9" s="141"/>
      <c r="M9" s="128" t="s">
        <v>1256</v>
      </c>
      <c r="N9" s="128" t="s">
        <v>1503</v>
      </c>
      <c r="O9" s="587">
        <v>43899</v>
      </c>
      <c r="P9" s="128" t="s">
        <v>838</v>
      </c>
      <c r="Q9" s="126" t="s">
        <v>197</v>
      </c>
    </row>
    <row r="10" spans="1:17" s="127" customFormat="1" ht="25.5" customHeight="1" x14ac:dyDescent="0.4">
      <c r="A10" s="140">
        <v>11</v>
      </c>
      <c r="B10" s="597"/>
      <c r="C10" s="128"/>
      <c r="D10" s="156"/>
      <c r="E10" s="592"/>
      <c r="F10" s="138" t="s">
        <v>333</v>
      </c>
      <c r="G10" s="621" t="s">
        <v>193</v>
      </c>
      <c r="H10" s="896"/>
      <c r="I10" s="618">
        <v>1</v>
      </c>
      <c r="J10" s="619">
        <v>1</v>
      </c>
      <c r="K10" s="620" t="s">
        <v>197</v>
      </c>
      <c r="L10" s="141"/>
      <c r="M10" s="128" t="s">
        <v>624</v>
      </c>
      <c r="N10" s="158"/>
      <c r="O10" s="588">
        <v>28614</v>
      </c>
      <c r="P10" s="323" t="s">
        <v>625</v>
      </c>
      <c r="Q10" s="126" t="s">
        <v>197</v>
      </c>
    </row>
    <row r="11" spans="1:17" s="127" customFormat="1" ht="25.5" customHeight="1" x14ac:dyDescent="0.4">
      <c r="A11" s="140">
        <v>12</v>
      </c>
      <c r="B11" s="597"/>
      <c r="C11" s="128"/>
      <c r="D11" s="156"/>
      <c r="E11" s="592"/>
      <c r="F11" s="138" t="s">
        <v>334</v>
      </c>
      <c r="G11" s="621" t="s">
        <v>193</v>
      </c>
      <c r="H11" s="896"/>
      <c r="I11" s="618">
        <v>1</v>
      </c>
      <c r="J11" s="619">
        <v>1</v>
      </c>
      <c r="K11" s="620" t="s">
        <v>197</v>
      </c>
      <c r="L11" s="141"/>
      <c r="M11" s="128" t="s">
        <v>624</v>
      </c>
      <c r="N11" s="158"/>
      <c r="O11" s="588">
        <v>28614</v>
      </c>
      <c r="P11" s="323" t="s">
        <v>625</v>
      </c>
      <c r="Q11" s="126" t="s">
        <v>197</v>
      </c>
    </row>
    <row r="12" spans="1:17" s="127" customFormat="1" ht="25.5" customHeight="1" x14ac:dyDescent="0.4">
      <c r="A12" s="140">
        <v>13</v>
      </c>
      <c r="B12" s="597"/>
      <c r="C12" s="128"/>
      <c r="D12" s="156"/>
      <c r="E12" s="592"/>
      <c r="F12" s="138" t="s">
        <v>335</v>
      </c>
      <c r="G12" s="621" t="s">
        <v>193</v>
      </c>
      <c r="H12" s="896"/>
      <c r="I12" s="618">
        <v>1</v>
      </c>
      <c r="J12" s="619">
        <v>1</v>
      </c>
      <c r="K12" s="620" t="s">
        <v>197</v>
      </c>
      <c r="L12" s="141"/>
      <c r="M12" s="128" t="s">
        <v>624</v>
      </c>
      <c r="N12" s="158"/>
      <c r="O12" s="588">
        <v>28614</v>
      </c>
      <c r="P12" s="323" t="s">
        <v>625</v>
      </c>
      <c r="Q12" s="126" t="s">
        <v>197</v>
      </c>
    </row>
    <row r="13" spans="1:17" s="127" customFormat="1" ht="25.5" customHeight="1" x14ac:dyDescent="0.4">
      <c r="A13" s="140">
        <v>14</v>
      </c>
      <c r="B13" s="597"/>
      <c r="C13" s="128"/>
      <c r="D13" s="156"/>
      <c r="E13" s="592"/>
      <c r="F13" s="138" t="s">
        <v>336</v>
      </c>
      <c r="G13" s="612" t="s">
        <v>193</v>
      </c>
      <c r="H13" s="896"/>
      <c r="I13" s="618">
        <v>1</v>
      </c>
      <c r="J13" s="619">
        <v>1</v>
      </c>
      <c r="K13" s="620" t="s">
        <v>197</v>
      </c>
      <c r="L13" s="141"/>
      <c r="M13" s="128" t="s">
        <v>1316</v>
      </c>
      <c r="N13" s="158" t="s">
        <v>1312</v>
      </c>
      <c r="O13" s="587">
        <v>37273</v>
      </c>
      <c r="P13" s="128" t="s">
        <v>1311</v>
      </c>
      <c r="Q13" s="845" t="s">
        <v>197</v>
      </c>
    </row>
    <row r="14" spans="1:17" s="127" customFormat="1" ht="25.5" customHeight="1" x14ac:dyDescent="0.4">
      <c r="A14" s="140">
        <v>16</v>
      </c>
      <c r="B14" s="597"/>
      <c r="C14" s="128"/>
      <c r="D14" s="156"/>
      <c r="E14" s="592"/>
      <c r="F14" s="138" t="s">
        <v>337</v>
      </c>
      <c r="G14" s="612" t="s">
        <v>193</v>
      </c>
      <c r="H14" s="896"/>
      <c r="I14" s="618">
        <v>1</v>
      </c>
      <c r="J14" s="619">
        <v>1</v>
      </c>
      <c r="K14" s="620" t="s">
        <v>197</v>
      </c>
      <c r="L14" s="141"/>
      <c r="M14" s="128" t="s">
        <v>624</v>
      </c>
      <c r="N14" s="158"/>
      <c r="O14" s="588">
        <v>28614</v>
      </c>
      <c r="P14" s="323" t="s">
        <v>625</v>
      </c>
      <c r="Q14" s="845" t="s">
        <v>197</v>
      </c>
    </row>
    <row r="15" spans="1:17" s="127" customFormat="1" ht="25.5" customHeight="1" x14ac:dyDescent="0.4">
      <c r="A15" s="140">
        <v>17</v>
      </c>
      <c r="B15" s="597"/>
      <c r="C15" s="128"/>
      <c r="D15" s="156"/>
      <c r="E15" s="592"/>
      <c r="F15" s="138" t="s">
        <v>338</v>
      </c>
      <c r="G15" s="612" t="s">
        <v>193</v>
      </c>
      <c r="H15" s="896"/>
      <c r="I15" s="618">
        <v>1</v>
      </c>
      <c r="J15" s="619">
        <v>1</v>
      </c>
      <c r="K15" s="620" t="s">
        <v>197</v>
      </c>
      <c r="L15" s="141"/>
      <c r="M15" s="128" t="s">
        <v>624</v>
      </c>
      <c r="N15" s="158"/>
      <c r="O15" s="588">
        <v>28614</v>
      </c>
      <c r="P15" s="323" t="s">
        <v>625</v>
      </c>
      <c r="Q15" s="845" t="s">
        <v>197</v>
      </c>
    </row>
    <row r="16" spans="1:17" s="127" customFormat="1" ht="25.5" customHeight="1" x14ac:dyDescent="0.4">
      <c r="A16" s="140">
        <v>18</v>
      </c>
      <c r="B16" s="597"/>
      <c r="C16" s="128"/>
      <c r="D16" s="156"/>
      <c r="E16" s="592"/>
      <c r="F16" s="138" t="s">
        <v>339</v>
      </c>
      <c r="G16" s="612" t="s">
        <v>193</v>
      </c>
      <c r="H16" s="896"/>
      <c r="I16" s="618">
        <v>1</v>
      </c>
      <c r="J16" s="619">
        <v>3</v>
      </c>
      <c r="K16" s="620" t="s">
        <v>197</v>
      </c>
      <c r="L16" s="141"/>
      <c r="M16" s="128" t="s">
        <v>624</v>
      </c>
      <c r="N16" s="158"/>
      <c r="O16" s="588">
        <v>28614</v>
      </c>
      <c r="P16" s="323" t="s">
        <v>625</v>
      </c>
      <c r="Q16" s="845" t="s">
        <v>197</v>
      </c>
    </row>
    <row r="17" spans="1:255" s="127" customFormat="1" ht="25.5" customHeight="1" x14ac:dyDescent="0.4">
      <c r="A17" s="140">
        <v>19</v>
      </c>
      <c r="B17" s="597"/>
      <c r="C17" s="128"/>
      <c r="D17" s="156"/>
      <c r="E17" s="592"/>
      <c r="F17" s="138" t="s">
        <v>340</v>
      </c>
      <c r="G17" s="612" t="s">
        <v>193</v>
      </c>
      <c r="H17" s="896"/>
      <c r="I17" s="618">
        <v>1</v>
      </c>
      <c r="J17" s="619">
        <v>1</v>
      </c>
      <c r="K17" s="620" t="s">
        <v>197</v>
      </c>
      <c r="L17" s="141"/>
      <c r="M17" s="128" t="s">
        <v>624</v>
      </c>
      <c r="N17" s="158"/>
      <c r="O17" s="588">
        <v>28614</v>
      </c>
      <c r="P17" s="323" t="s">
        <v>625</v>
      </c>
      <c r="Q17" s="845" t="s">
        <v>197</v>
      </c>
    </row>
    <row r="18" spans="1:255" s="127" customFormat="1" ht="25.5" customHeight="1" x14ac:dyDescent="0.4">
      <c r="A18" s="140">
        <v>20</v>
      </c>
      <c r="B18" s="597"/>
      <c r="C18" s="128"/>
      <c r="D18" s="156"/>
      <c r="E18" s="592"/>
      <c r="F18" s="138" t="s">
        <v>341</v>
      </c>
      <c r="G18" s="612" t="s">
        <v>193</v>
      </c>
      <c r="H18" s="896"/>
      <c r="I18" s="618">
        <v>1</v>
      </c>
      <c r="J18" s="619">
        <v>1</v>
      </c>
      <c r="K18" s="620" t="s">
        <v>197</v>
      </c>
      <c r="L18" s="141"/>
      <c r="M18" s="128" t="s">
        <v>624</v>
      </c>
      <c r="N18" s="158"/>
      <c r="O18" s="588">
        <v>28614</v>
      </c>
      <c r="P18" s="323" t="s">
        <v>625</v>
      </c>
      <c r="Q18" s="845" t="s">
        <v>197</v>
      </c>
    </row>
    <row r="19" spans="1:255" s="127" customFormat="1" ht="25.5" customHeight="1" x14ac:dyDescent="0.4">
      <c r="A19" s="140">
        <v>21</v>
      </c>
      <c r="B19" s="597"/>
      <c r="C19" s="128"/>
      <c r="D19" s="156"/>
      <c r="E19" s="592"/>
      <c r="F19" s="138" t="s">
        <v>342</v>
      </c>
      <c r="G19" s="612" t="s">
        <v>193</v>
      </c>
      <c r="H19" s="896"/>
      <c r="I19" s="618">
        <v>1</v>
      </c>
      <c r="J19" s="619">
        <v>1</v>
      </c>
      <c r="K19" s="620" t="s">
        <v>197</v>
      </c>
      <c r="L19" s="141"/>
      <c r="M19" s="128" t="s">
        <v>624</v>
      </c>
      <c r="N19" s="158"/>
      <c r="O19" s="588">
        <v>28614</v>
      </c>
      <c r="P19" s="323" t="s">
        <v>625</v>
      </c>
      <c r="Q19" s="845" t="s">
        <v>197</v>
      </c>
    </row>
    <row r="20" spans="1:255" s="127" customFormat="1" ht="25.5" customHeight="1" x14ac:dyDescent="0.4">
      <c r="A20" s="140">
        <v>22</v>
      </c>
      <c r="B20" s="597"/>
      <c r="C20" s="128"/>
      <c r="D20" s="156"/>
      <c r="E20" s="592"/>
      <c r="F20" s="138" t="s">
        <v>343</v>
      </c>
      <c r="G20" s="612" t="s">
        <v>193</v>
      </c>
      <c r="H20" s="896"/>
      <c r="I20" s="618">
        <v>1</v>
      </c>
      <c r="J20" s="619">
        <v>1</v>
      </c>
      <c r="K20" s="620" t="s">
        <v>197</v>
      </c>
      <c r="L20" s="141"/>
      <c r="M20" s="128" t="s">
        <v>624</v>
      </c>
      <c r="N20" s="158"/>
      <c r="O20" s="588">
        <v>28614</v>
      </c>
      <c r="P20" s="323" t="s">
        <v>625</v>
      </c>
      <c r="Q20" s="845" t="s">
        <v>197</v>
      </c>
    </row>
    <row r="21" spans="1:255" s="127" customFormat="1" ht="25.5" customHeight="1" x14ac:dyDescent="0.4">
      <c r="A21" s="140">
        <v>23</v>
      </c>
      <c r="B21" s="597">
        <v>2</v>
      </c>
      <c r="C21" s="609"/>
      <c r="D21" s="651"/>
      <c r="E21" s="592"/>
      <c r="F21" s="138" t="s">
        <v>344</v>
      </c>
      <c r="G21" s="612" t="s">
        <v>193</v>
      </c>
      <c r="H21" s="896"/>
      <c r="I21" s="618">
        <v>1</v>
      </c>
      <c r="J21" s="619">
        <v>1</v>
      </c>
      <c r="K21" s="620" t="s">
        <v>197</v>
      </c>
      <c r="L21" s="141"/>
      <c r="M21" s="128" t="s">
        <v>624</v>
      </c>
      <c r="N21" s="158"/>
      <c r="O21" s="588">
        <v>28614</v>
      </c>
      <c r="P21" s="323" t="s">
        <v>625</v>
      </c>
      <c r="Q21" s="845" t="s">
        <v>197</v>
      </c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  <c r="GJ21" s="129"/>
      <c r="GK21" s="129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29"/>
      <c r="HI21" s="129"/>
      <c r="HJ21" s="129"/>
      <c r="HK21" s="129"/>
      <c r="HL21" s="129"/>
      <c r="HM21" s="129"/>
      <c r="HN21" s="129"/>
      <c r="HO21" s="129"/>
      <c r="HP21" s="129"/>
      <c r="HQ21" s="129"/>
      <c r="HR21" s="129"/>
      <c r="HS21" s="129"/>
      <c r="HT21" s="129"/>
      <c r="HU21" s="129"/>
      <c r="HV21" s="129"/>
      <c r="HW21" s="129"/>
      <c r="HX21" s="129"/>
      <c r="HY21" s="129"/>
      <c r="HZ21" s="129"/>
      <c r="IA21" s="129"/>
      <c r="IB21" s="129"/>
      <c r="IC21" s="129"/>
      <c r="ID21" s="129"/>
      <c r="IE21" s="129"/>
      <c r="IF21" s="129"/>
      <c r="IG21" s="129"/>
      <c r="IH21" s="129"/>
      <c r="II21" s="129"/>
      <c r="IJ21" s="129"/>
      <c r="IK21" s="129"/>
      <c r="IL21" s="129"/>
      <c r="IM21" s="129"/>
      <c r="IN21" s="129"/>
      <c r="IO21" s="129"/>
      <c r="IP21" s="129"/>
      <c r="IQ21" s="129"/>
      <c r="IR21" s="129"/>
      <c r="IS21" s="129"/>
      <c r="IT21" s="129"/>
      <c r="IU21" s="129"/>
    </row>
    <row r="22" spans="1:255" s="127" customFormat="1" ht="25.5" customHeight="1" x14ac:dyDescent="0.4">
      <c r="A22" s="140">
        <v>24</v>
      </c>
      <c r="B22" s="597"/>
      <c r="C22" s="607"/>
      <c r="D22" s="652"/>
      <c r="E22" s="592"/>
      <c r="F22" s="889" t="s">
        <v>345</v>
      </c>
      <c r="G22" s="612" t="s">
        <v>193</v>
      </c>
      <c r="H22" s="896"/>
      <c r="I22" s="618">
        <v>1</v>
      </c>
      <c r="J22" s="619">
        <v>1</v>
      </c>
      <c r="K22" s="620" t="s">
        <v>197</v>
      </c>
      <c r="L22" s="141"/>
      <c r="M22" s="128" t="s">
        <v>624</v>
      </c>
      <c r="N22" s="158"/>
      <c r="O22" s="588">
        <v>28614</v>
      </c>
      <c r="P22" s="323" t="s">
        <v>625</v>
      </c>
      <c r="Q22" s="845" t="s">
        <v>197</v>
      </c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0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C22" s="130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FW22" s="130"/>
      <c r="FX22" s="130"/>
      <c r="FY22" s="130"/>
      <c r="FZ22" s="130"/>
      <c r="GA22" s="130"/>
      <c r="GB22" s="130"/>
      <c r="GC22" s="130"/>
      <c r="GD22" s="130"/>
      <c r="GE22" s="130"/>
      <c r="GF22" s="130"/>
      <c r="GG22" s="130"/>
      <c r="GH22" s="130"/>
      <c r="GI22" s="130"/>
      <c r="GJ22" s="130"/>
      <c r="GK22" s="130"/>
      <c r="GL22" s="130"/>
      <c r="GM22" s="130"/>
      <c r="GN22" s="130"/>
      <c r="GO22" s="130"/>
      <c r="GP22" s="130"/>
      <c r="GQ22" s="130"/>
      <c r="GR22" s="130"/>
      <c r="GS22" s="130"/>
      <c r="GT22" s="130"/>
      <c r="GU22" s="130"/>
      <c r="GV22" s="130"/>
      <c r="GW22" s="130"/>
      <c r="GX22" s="130"/>
      <c r="GY22" s="130"/>
      <c r="GZ22" s="130"/>
      <c r="HA22" s="130"/>
      <c r="HB22" s="130"/>
      <c r="HC22" s="130"/>
      <c r="HD22" s="130"/>
      <c r="HE22" s="130"/>
      <c r="HF22" s="130"/>
      <c r="HG22" s="130"/>
      <c r="HH22" s="130"/>
      <c r="HI22" s="130"/>
      <c r="HJ22" s="130"/>
      <c r="HK22" s="130"/>
      <c r="HL22" s="130"/>
      <c r="HM22" s="130"/>
      <c r="HN22" s="130"/>
      <c r="HO22" s="130"/>
      <c r="HP22" s="130"/>
      <c r="HQ22" s="130"/>
      <c r="HR22" s="130"/>
      <c r="HS22" s="130"/>
      <c r="HT22" s="130"/>
      <c r="HU22" s="130"/>
      <c r="HV22" s="130"/>
      <c r="HW22" s="130"/>
      <c r="HX22" s="130"/>
      <c r="HY22" s="130"/>
      <c r="HZ22" s="130"/>
      <c r="IA22" s="130"/>
      <c r="IB22" s="130"/>
      <c r="IC22" s="130"/>
      <c r="ID22" s="130"/>
      <c r="IE22" s="130"/>
      <c r="IF22" s="130"/>
      <c r="IG22" s="130"/>
      <c r="IH22" s="130"/>
      <c r="II22" s="130"/>
      <c r="IJ22" s="130"/>
      <c r="IK22" s="130"/>
      <c r="IL22" s="130"/>
      <c r="IM22" s="130"/>
      <c r="IN22" s="130"/>
      <c r="IO22" s="130"/>
      <c r="IP22" s="130"/>
      <c r="IQ22" s="130"/>
      <c r="IR22" s="130"/>
      <c r="IS22" s="130"/>
      <c r="IT22" s="130"/>
      <c r="IU22" s="130"/>
    </row>
    <row r="23" spans="1:255" s="127" customFormat="1" ht="25.5" customHeight="1" x14ac:dyDescent="0.4">
      <c r="A23" s="140">
        <v>25</v>
      </c>
      <c r="B23" s="597">
        <v>1</v>
      </c>
      <c r="C23" s="128"/>
      <c r="D23" s="156"/>
      <c r="E23" s="592"/>
      <c r="F23" s="138" t="s">
        <v>346</v>
      </c>
      <c r="G23" s="612" t="s">
        <v>193</v>
      </c>
      <c r="H23" s="896"/>
      <c r="I23" s="618">
        <v>1</v>
      </c>
      <c r="J23" s="619">
        <v>1</v>
      </c>
      <c r="K23" s="620" t="s">
        <v>197</v>
      </c>
      <c r="L23" s="141"/>
      <c r="M23" s="128" t="s">
        <v>624</v>
      </c>
      <c r="N23" s="158"/>
      <c r="O23" s="588">
        <v>28614</v>
      </c>
      <c r="P23" s="323" t="s">
        <v>625</v>
      </c>
      <c r="Q23" s="126" t="s">
        <v>197</v>
      </c>
    </row>
    <row r="24" spans="1:255" s="127" customFormat="1" ht="25.5" customHeight="1" x14ac:dyDescent="0.4">
      <c r="A24" s="140">
        <v>26</v>
      </c>
      <c r="B24" s="597"/>
      <c r="C24" s="128"/>
      <c r="D24" s="156"/>
      <c r="E24" s="592"/>
      <c r="F24" s="138" t="s">
        <v>347</v>
      </c>
      <c r="G24" s="612" t="s">
        <v>193</v>
      </c>
      <c r="H24" s="896"/>
      <c r="I24" s="618">
        <v>1</v>
      </c>
      <c r="J24" s="619">
        <v>1</v>
      </c>
      <c r="K24" s="620" t="s">
        <v>197</v>
      </c>
      <c r="L24" s="141"/>
      <c r="M24" s="128" t="s">
        <v>624</v>
      </c>
      <c r="N24" s="158"/>
      <c r="O24" s="588">
        <v>28614</v>
      </c>
      <c r="P24" s="323" t="s">
        <v>625</v>
      </c>
      <c r="Q24" s="845" t="s">
        <v>197</v>
      </c>
    </row>
    <row r="25" spans="1:255" s="127" customFormat="1" ht="25.5" customHeight="1" x14ac:dyDescent="0.4">
      <c r="A25" s="140">
        <v>27</v>
      </c>
      <c r="B25" s="597">
        <v>1</v>
      </c>
      <c r="C25" s="128"/>
      <c r="D25" s="156" t="s">
        <v>205</v>
      </c>
      <c r="E25" s="592"/>
      <c r="F25" s="846" t="s">
        <v>206</v>
      </c>
      <c r="G25" s="612" t="s">
        <v>193</v>
      </c>
      <c r="H25" s="896"/>
      <c r="I25" s="618">
        <v>1</v>
      </c>
      <c r="J25" s="619" t="s">
        <v>194</v>
      </c>
      <c r="K25" s="620" t="s">
        <v>219</v>
      </c>
      <c r="L25" s="141"/>
      <c r="M25" s="128" t="s">
        <v>1282</v>
      </c>
      <c r="N25" s="128" t="s">
        <v>1503</v>
      </c>
      <c r="O25" s="587">
        <v>43899</v>
      </c>
      <c r="P25" s="128" t="s">
        <v>838</v>
      </c>
      <c r="Q25" s="845" t="s">
        <v>197</v>
      </c>
    </row>
    <row r="26" spans="1:255" s="127" customFormat="1" ht="25.5" customHeight="1" x14ac:dyDescent="0.4">
      <c r="A26" s="140">
        <v>31</v>
      </c>
      <c r="B26" s="597"/>
      <c r="C26" s="128"/>
      <c r="D26" s="156"/>
      <c r="E26" s="592"/>
      <c r="F26" s="138" t="s">
        <v>348</v>
      </c>
      <c r="G26" s="612" t="s">
        <v>193</v>
      </c>
      <c r="H26" s="896"/>
      <c r="I26" s="618">
        <v>1</v>
      </c>
      <c r="J26" s="619">
        <v>1</v>
      </c>
      <c r="K26" s="620" t="s">
        <v>219</v>
      </c>
      <c r="L26" s="141"/>
      <c r="M26" s="128" t="s">
        <v>1281</v>
      </c>
      <c r="N26" s="128" t="s">
        <v>1503</v>
      </c>
      <c r="O26" s="587">
        <v>43899</v>
      </c>
      <c r="P26" s="128" t="s">
        <v>838</v>
      </c>
      <c r="Q26" s="845" t="s">
        <v>197</v>
      </c>
    </row>
    <row r="27" spans="1:255" s="127" customFormat="1" ht="25.5" customHeight="1" x14ac:dyDescent="0.4">
      <c r="A27" s="140">
        <v>34</v>
      </c>
      <c r="B27" s="597"/>
      <c r="C27" s="128"/>
      <c r="D27" s="156"/>
      <c r="E27" s="592"/>
      <c r="F27" s="138" t="s">
        <v>349</v>
      </c>
      <c r="G27" s="612" t="s">
        <v>193</v>
      </c>
      <c r="H27" s="896"/>
      <c r="I27" s="618">
        <v>1</v>
      </c>
      <c r="J27" s="619">
        <v>1</v>
      </c>
      <c r="K27" s="620" t="s">
        <v>219</v>
      </c>
      <c r="L27" s="141"/>
      <c r="M27" s="128" t="s">
        <v>1283</v>
      </c>
      <c r="N27" s="128" t="s">
        <v>1503</v>
      </c>
      <c r="O27" s="587">
        <v>43899</v>
      </c>
      <c r="P27" s="128" t="s">
        <v>838</v>
      </c>
      <c r="Q27" s="126" t="s">
        <v>197</v>
      </c>
    </row>
    <row r="28" spans="1:255" s="127" customFormat="1" ht="25.5" customHeight="1" x14ac:dyDescent="0.4">
      <c r="A28" s="140">
        <v>36</v>
      </c>
      <c r="B28" s="597"/>
      <c r="C28" s="128"/>
      <c r="D28" s="156"/>
      <c r="E28" s="592"/>
      <c r="F28" s="138" t="s">
        <v>350</v>
      </c>
      <c r="G28" s="612" t="s">
        <v>193</v>
      </c>
      <c r="H28" s="896"/>
      <c r="I28" s="618">
        <v>1</v>
      </c>
      <c r="J28" s="619">
        <v>1</v>
      </c>
      <c r="K28" s="620" t="s">
        <v>219</v>
      </c>
      <c r="L28" s="141"/>
      <c r="M28" s="128" t="s">
        <v>1286</v>
      </c>
      <c r="N28" s="128" t="s">
        <v>1503</v>
      </c>
      <c r="O28" s="587">
        <v>43899</v>
      </c>
      <c r="P28" s="128" t="s">
        <v>838</v>
      </c>
      <c r="Q28" s="126" t="s">
        <v>197</v>
      </c>
    </row>
    <row r="29" spans="1:255" s="127" customFormat="1" ht="25.5" customHeight="1" x14ac:dyDescent="0.4">
      <c r="A29" s="140">
        <v>37</v>
      </c>
      <c r="B29" s="597"/>
      <c r="C29" s="137"/>
      <c r="D29" s="648" t="s">
        <v>207</v>
      </c>
      <c r="E29" s="592"/>
      <c r="F29" s="138" t="s">
        <v>208</v>
      </c>
      <c r="G29" s="612" t="s">
        <v>193</v>
      </c>
      <c r="H29" s="896"/>
      <c r="I29" s="618">
        <v>1</v>
      </c>
      <c r="J29" s="619" t="s">
        <v>194</v>
      </c>
      <c r="K29" s="620" t="s">
        <v>219</v>
      </c>
      <c r="L29" s="141"/>
      <c r="M29" s="128" t="s">
        <v>1284</v>
      </c>
      <c r="N29" s="158" t="s">
        <v>1233</v>
      </c>
      <c r="O29" s="587">
        <v>29073</v>
      </c>
      <c r="P29" s="128" t="s">
        <v>1234</v>
      </c>
      <c r="Q29" s="845" t="s">
        <v>197</v>
      </c>
    </row>
    <row r="30" spans="1:255" s="127" customFormat="1" ht="25.5" customHeight="1" thickBot="1" x14ac:dyDescent="0.45">
      <c r="A30" s="140">
        <v>42</v>
      </c>
      <c r="B30" s="597"/>
      <c r="C30" s="128"/>
      <c r="D30" s="156"/>
      <c r="E30" s="592"/>
      <c r="F30" s="138" t="s">
        <v>351</v>
      </c>
      <c r="G30" s="612" t="s">
        <v>193</v>
      </c>
      <c r="H30" s="896"/>
      <c r="I30" s="618">
        <v>1</v>
      </c>
      <c r="J30" s="619">
        <v>1</v>
      </c>
      <c r="K30" s="620" t="s">
        <v>219</v>
      </c>
      <c r="L30" s="141"/>
      <c r="M30" s="128" t="s">
        <v>1285</v>
      </c>
      <c r="N30" s="128" t="s">
        <v>1503</v>
      </c>
      <c r="O30" s="587">
        <v>43899</v>
      </c>
      <c r="P30" s="128" t="s">
        <v>838</v>
      </c>
      <c r="Q30" s="845" t="s">
        <v>197</v>
      </c>
    </row>
    <row r="31" spans="1:255" s="127" customFormat="1" ht="25.5" customHeight="1" thickTop="1" x14ac:dyDescent="0.4">
      <c r="A31" s="628">
        <v>44</v>
      </c>
      <c r="B31" s="597">
        <v>1</v>
      </c>
      <c r="C31" s="128"/>
      <c r="D31" s="156"/>
      <c r="E31" s="592"/>
      <c r="F31" s="138" t="s">
        <v>1294</v>
      </c>
      <c r="G31" s="612" t="s">
        <v>193</v>
      </c>
      <c r="H31" s="896"/>
      <c r="I31" s="618">
        <v>1</v>
      </c>
      <c r="J31" s="619">
        <v>1</v>
      </c>
      <c r="K31" s="620" t="s">
        <v>219</v>
      </c>
      <c r="L31" s="141"/>
      <c r="M31" s="128" t="s">
        <v>1293</v>
      </c>
      <c r="N31" s="128" t="s">
        <v>1503</v>
      </c>
      <c r="O31" s="587">
        <v>43899</v>
      </c>
      <c r="P31" s="128" t="s">
        <v>838</v>
      </c>
      <c r="Q31" s="845" t="s">
        <v>197</v>
      </c>
    </row>
    <row r="32" spans="1:255" s="127" customFormat="1" ht="25.5" customHeight="1" x14ac:dyDescent="0.4">
      <c r="A32" s="140">
        <v>45</v>
      </c>
      <c r="B32" s="597">
        <v>2</v>
      </c>
      <c r="C32" s="128"/>
      <c r="D32" s="156"/>
      <c r="E32" s="592"/>
      <c r="F32" s="138" t="s">
        <v>352</v>
      </c>
      <c r="G32" s="612" t="s">
        <v>193</v>
      </c>
      <c r="H32" s="896"/>
      <c r="I32" s="618">
        <v>1</v>
      </c>
      <c r="J32" s="619">
        <v>1</v>
      </c>
      <c r="K32" s="620" t="s">
        <v>219</v>
      </c>
      <c r="L32" s="141"/>
      <c r="M32" s="128" t="s">
        <v>1293</v>
      </c>
      <c r="N32" s="128" t="s">
        <v>1503</v>
      </c>
      <c r="O32" s="587">
        <v>43899</v>
      </c>
      <c r="P32" s="128" t="s">
        <v>838</v>
      </c>
      <c r="Q32" s="845" t="s">
        <v>197</v>
      </c>
    </row>
    <row r="33" spans="1:17" s="130" customFormat="1" ht="24" customHeight="1" x14ac:dyDescent="0.4">
      <c r="A33" s="140">
        <v>47</v>
      </c>
      <c r="B33" s="597"/>
      <c r="C33" s="128"/>
      <c r="D33" s="156"/>
      <c r="E33" s="592"/>
      <c r="F33" s="138" t="s">
        <v>354</v>
      </c>
      <c r="G33" s="612" t="s">
        <v>193</v>
      </c>
      <c r="H33" s="896"/>
      <c r="I33" s="618">
        <v>1</v>
      </c>
      <c r="J33" s="619">
        <v>1</v>
      </c>
      <c r="K33" s="620" t="s">
        <v>219</v>
      </c>
      <c r="L33" s="141"/>
      <c r="M33" s="128" t="s">
        <v>1285</v>
      </c>
      <c r="N33" s="128" t="s">
        <v>1503</v>
      </c>
      <c r="O33" s="587">
        <v>43899</v>
      </c>
      <c r="P33" s="128" t="s">
        <v>838</v>
      </c>
      <c r="Q33" s="845" t="s">
        <v>197</v>
      </c>
    </row>
    <row r="34" spans="1:17" s="127" customFormat="1" ht="25.5" customHeight="1" x14ac:dyDescent="0.4">
      <c r="A34" s="140">
        <v>49</v>
      </c>
      <c r="B34" s="597"/>
      <c r="C34" s="128"/>
      <c r="D34" s="156"/>
      <c r="E34" s="592"/>
      <c r="F34" s="138" t="s">
        <v>355</v>
      </c>
      <c r="G34" s="612" t="s">
        <v>356</v>
      </c>
      <c r="H34" s="896">
        <v>100</v>
      </c>
      <c r="I34" s="618">
        <v>1</v>
      </c>
      <c r="J34" s="619">
        <v>1</v>
      </c>
      <c r="K34" s="620" t="s">
        <v>197</v>
      </c>
      <c r="L34" s="128" t="s">
        <v>357</v>
      </c>
      <c r="M34" s="128" t="s">
        <v>1500</v>
      </c>
      <c r="N34" s="128" t="s">
        <v>1503</v>
      </c>
      <c r="O34" s="887">
        <v>43899</v>
      </c>
      <c r="P34" s="809" t="s">
        <v>838</v>
      </c>
      <c r="Q34" s="845" t="s">
        <v>197</v>
      </c>
    </row>
    <row r="35" spans="1:17" s="130" customFormat="1" ht="24" customHeight="1" x14ac:dyDescent="0.4">
      <c r="A35" s="591">
        <v>51</v>
      </c>
      <c r="B35" s="592">
        <v>8</v>
      </c>
      <c r="C35" s="137"/>
      <c r="D35" s="648" t="s">
        <v>277</v>
      </c>
      <c r="E35" s="592"/>
      <c r="F35" s="131" t="s">
        <v>278</v>
      </c>
      <c r="G35" s="621" t="s">
        <v>276</v>
      </c>
      <c r="H35" s="896"/>
      <c r="I35" s="618">
        <v>1</v>
      </c>
      <c r="J35" s="619" t="s">
        <v>194</v>
      </c>
      <c r="K35" s="620" t="s">
        <v>108</v>
      </c>
      <c r="L35" s="128" t="s">
        <v>1289</v>
      </c>
      <c r="M35" s="128" t="s">
        <v>1249</v>
      </c>
      <c r="N35" s="128" t="s">
        <v>1503</v>
      </c>
      <c r="O35" s="587">
        <v>43899</v>
      </c>
      <c r="P35" s="128" t="s">
        <v>838</v>
      </c>
      <c r="Q35" s="845" t="s">
        <v>197</v>
      </c>
    </row>
    <row r="36" spans="1:17" s="130" customFormat="1" ht="24" customHeight="1" x14ac:dyDescent="0.4">
      <c r="A36" s="591">
        <v>51</v>
      </c>
      <c r="B36" s="592">
        <v>8</v>
      </c>
      <c r="C36" s="137"/>
      <c r="D36" s="648" t="s">
        <v>277</v>
      </c>
      <c r="E36" s="592"/>
      <c r="F36" s="131" t="s">
        <v>278</v>
      </c>
      <c r="G36" s="621" t="s">
        <v>193</v>
      </c>
      <c r="H36" s="896"/>
      <c r="I36" s="618">
        <v>1</v>
      </c>
      <c r="J36" s="619" t="s">
        <v>194</v>
      </c>
      <c r="K36" s="620" t="s">
        <v>108</v>
      </c>
      <c r="L36" s="128" t="s">
        <v>1288</v>
      </c>
      <c r="M36" s="128" t="s">
        <v>1249</v>
      </c>
      <c r="N36" s="128" t="s">
        <v>1503</v>
      </c>
      <c r="O36" s="587">
        <v>43899</v>
      </c>
      <c r="P36" s="128" t="s">
        <v>838</v>
      </c>
      <c r="Q36" s="845" t="s">
        <v>197</v>
      </c>
    </row>
    <row r="37" spans="1:17" s="127" customFormat="1" ht="25.5" customHeight="1" x14ac:dyDescent="0.4">
      <c r="A37" s="140">
        <v>52</v>
      </c>
      <c r="B37" s="597">
        <v>2</v>
      </c>
      <c r="C37" s="128"/>
      <c r="D37" s="156"/>
      <c r="E37" s="592"/>
      <c r="F37" s="138" t="s">
        <v>358</v>
      </c>
      <c r="G37" s="612" t="s">
        <v>193</v>
      </c>
      <c r="H37" s="896"/>
      <c r="I37" s="618">
        <v>1</v>
      </c>
      <c r="J37" s="619">
        <v>1</v>
      </c>
      <c r="K37" s="620" t="s">
        <v>219</v>
      </c>
      <c r="L37" s="141"/>
      <c r="M37" s="128" t="s">
        <v>1291</v>
      </c>
      <c r="N37" s="128" t="s">
        <v>1503</v>
      </c>
      <c r="O37" s="587">
        <v>43899</v>
      </c>
      <c r="P37" s="128" t="s">
        <v>838</v>
      </c>
      <c r="Q37" s="845" t="s">
        <v>197</v>
      </c>
    </row>
    <row r="38" spans="1:17" s="127" customFormat="1" ht="25.5" customHeight="1" x14ac:dyDescent="0.4">
      <c r="A38" s="140">
        <v>54</v>
      </c>
      <c r="B38" s="597">
        <v>1</v>
      </c>
      <c r="C38" s="128"/>
      <c r="D38" s="156"/>
      <c r="E38" s="592"/>
      <c r="F38" s="138" t="s">
        <v>1290</v>
      </c>
      <c r="G38" s="612" t="s">
        <v>193</v>
      </c>
      <c r="H38" s="896"/>
      <c r="I38" s="618">
        <v>1</v>
      </c>
      <c r="J38" s="619">
        <v>1</v>
      </c>
      <c r="K38" s="620" t="s">
        <v>219</v>
      </c>
      <c r="L38" s="141"/>
      <c r="M38" s="128" t="s">
        <v>1297</v>
      </c>
      <c r="N38" s="128" t="s">
        <v>1503</v>
      </c>
      <c r="O38" s="587">
        <v>43899</v>
      </c>
      <c r="P38" s="128" t="s">
        <v>838</v>
      </c>
      <c r="Q38" s="845" t="s">
        <v>197</v>
      </c>
    </row>
    <row r="39" spans="1:17" s="127" customFormat="1" ht="25.5" customHeight="1" x14ac:dyDescent="0.4">
      <c r="A39" s="140">
        <v>58</v>
      </c>
      <c r="B39" s="597">
        <v>2</v>
      </c>
      <c r="C39" s="128"/>
      <c r="D39" s="156"/>
      <c r="E39" s="592"/>
      <c r="F39" s="138" t="s">
        <v>359</v>
      </c>
      <c r="G39" s="612" t="s">
        <v>356</v>
      </c>
      <c r="H39" s="896">
        <v>50</v>
      </c>
      <c r="I39" s="618">
        <v>1</v>
      </c>
      <c r="J39" s="619">
        <v>1</v>
      </c>
      <c r="K39" s="620" t="s">
        <v>197</v>
      </c>
      <c r="L39" s="141" t="s">
        <v>1292</v>
      </c>
      <c r="M39" s="128" t="s">
        <v>1500</v>
      </c>
      <c r="N39" s="128" t="s">
        <v>1503</v>
      </c>
      <c r="O39" s="887">
        <v>43899</v>
      </c>
      <c r="P39" s="809" t="s">
        <v>838</v>
      </c>
      <c r="Q39" s="845" t="s">
        <v>197</v>
      </c>
    </row>
    <row r="40" spans="1:17" s="127" customFormat="1" ht="25.5" customHeight="1" x14ac:dyDescent="0.4">
      <c r="A40" s="627">
        <v>60</v>
      </c>
      <c r="B40" s="629"/>
      <c r="C40" s="631"/>
      <c r="D40" s="653"/>
      <c r="E40" s="600"/>
      <c r="F40" s="890" t="s">
        <v>360</v>
      </c>
      <c r="G40" s="612" t="s">
        <v>193</v>
      </c>
      <c r="H40" s="896"/>
      <c r="I40" s="618">
        <v>1</v>
      </c>
      <c r="J40" s="619">
        <v>1</v>
      </c>
      <c r="K40" s="620" t="s">
        <v>219</v>
      </c>
      <c r="L40" s="885"/>
      <c r="M40" s="128" t="s">
        <v>1295</v>
      </c>
      <c r="N40" s="128" t="s">
        <v>1503</v>
      </c>
      <c r="O40" s="587">
        <v>43899</v>
      </c>
      <c r="P40" s="128" t="s">
        <v>838</v>
      </c>
      <c r="Q40" s="845" t="s">
        <v>197</v>
      </c>
    </row>
    <row r="41" spans="1:17" s="127" customFormat="1" ht="25.5" customHeight="1" x14ac:dyDescent="0.4">
      <c r="A41" s="140">
        <v>62</v>
      </c>
      <c r="B41" s="597"/>
      <c r="C41" s="128"/>
      <c r="D41" s="156"/>
      <c r="E41" s="592"/>
      <c r="F41" s="138" t="s">
        <v>361</v>
      </c>
      <c r="G41" s="612" t="s">
        <v>193</v>
      </c>
      <c r="H41" s="896"/>
      <c r="I41" s="618">
        <v>1</v>
      </c>
      <c r="J41" s="619">
        <v>1</v>
      </c>
      <c r="K41" s="620" t="s">
        <v>219</v>
      </c>
      <c r="L41" s="141"/>
      <c r="M41" s="128" t="s">
        <v>1295</v>
      </c>
      <c r="N41" s="128" t="s">
        <v>1503</v>
      </c>
      <c r="O41" s="587">
        <v>43899</v>
      </c>
      <c r="P41" s="128" t="s">
        <v>838</v>
      </c>
      <c r="Q41" s="845" t="s">
        <v>197</v>
      </c>
    </row>
    <row r="42" spans="1:17" s="127" customFormat="1" ht="25.5" customHeight="1" x14ac:dyDescent="0.4">
      <c r="A42" s="140">
        <v>63</v>
      </c>
      <c r="B42" s="597"/>
      <c r="C42" s="128"/>
      <c r="D42" s="156"/>
      <c r="E42" s="592"/>
      <c r="F42" s="138" t="s">
        <v>362</v>
      </c>
      <c r="G42" s="612" t="s">
        <v>193</v>
      </c>
      <c r="H42" s="896"/>
      <c r="I42" s="618">
        <v>1</v>
      </c>
      <c r="J42" s="619">
        <v>1</v>
      </c>
      <c r="K42" s="620" t="s">
        <v>219</v>
      </c>
      <c r="L42" s="141"/>
      <c r="M42" s="128" t="s">
        <v>1295</v>
      </c>
      <c r="N42" s="128" t="s">
        <v>1503</v>
      </c>
      <c r="O42" s="587">
        <v>43899</v>
      </c>
      <c r="P42" s="128" t="s">
        <v>838</v>
      </c>
      <c r="Q42" s="845" t="s">
        <v>197</v>
      </c>
    </row>
    <row r="43" spans="1:17" s="127" customFormat="1" ht="25.5" customHeight="1" x14ac:dyDescent="0.4">
      <c r="A43" s="140">
        <v>65</v>
      </c>
      <c r="B43" s="597">
        <v>1</v>
      </c>
      <c r="C43" s="128"/>
      <c r="D43" s="156"/>
      <c r="E43" s="592"/>
      <c r="F43" s="138" t="s">
        <v>363</v>
      </c>
      <c r="G43" s="612" t="s">
        <v>193</v>
      </c>
      <c r="H43" s="896"/>
      <c r="I43" s="618">
        <v>1</v>
      </c>
      <c r="J43" s="619">
        <v>1</v>
      </c>
      <c r="K43" s="620" t="s">
        <v>219</v>
      </c>
      <c r="L43" s="141"/>
      <c r="M43" s="128" t="s">
        <v>220</v>
      </c>
      <c r="N43" s="128" t="s">
        <v>1503</v>
      </c>
      <c r="O43" s="587">
        <v>43899</v>
      </c>
      <c r="P43" s="128" t="s">
        <v>838</v>
      </c>
      <c r="Q43" s="845" t="s">
        <v>197</v>
      </c>
    </row>
    <row r="44" spans="1:17" s="127" customFormat="1" ht="25.5" customHeight="1" x14ac:dyDescent="0.4">
      <c r="A44" s="140">
        <v>66</v>
      </c>
      <c r="B44" s="597"/>
      <c r="C44" s="128"/>
      <c r="D44" s="156"/>
      <c r="E44" s="592"/>
      <c r="F44" s="138" t="s">
        <v>364</v>
      </c>
      <c r="G44" s="612" t="s">
        <v>193</v>
      </c>
      <c r="H44" s="896"/>
      <c r="I44" s="618">
        <v>1</v>
      </c>
      <c r="J44" s="619">
        <v>1</v>
      </c>
      <c r="K44" s="620" t="s">
        <v>108</v>
      </c>
      <c r="L44" s="141"/>
      <c r="M44" s="128" t="s">
        <v>373</v>
      </c>
      <c r="N44" s="128" t="s">
        <v>1503</v>
      </c>
      <c r="O44" s="587">
        <v>43899</v>
      </c>
      <c r="P44" s="128" t="s">
        <v>838</v>
      </c>
      <c r="Q44" s="845" t="s">
        <v>197</v>
      </c>
    </row>
    <row r="45" spans="1:17" s="127" customFormat="1" ht="25.5" customHeight="1" x14ac:dyDescent="0.4">
      <c r="A45" s="140">
        <v>68</v>
      </c>
      <c r="B45" s="597">
        <v>1</v>
      </c>
      <c r="C45" s="128"/>
      <c r="D45" s="156"/>
      <c r="E45" s="592"/>
      <c r="F45" s="138" t="s">
        <v>365</v>
      </c>
      <c r="G45" s="612" t="s">
        <v>193</v>
      </c>
      <c r="H45" s="896"/>
      <c r="I45" s="618">
        <v>1</v>
      </c>
      <c r="J45" s="619">
        <v>1</v>
      </c>
      <c r="K45" s="620" t="s">
        <v>219</v>
      </c>
      <c r="L45" s="141"/>
      <c r="M45" s="128" t="s">
        <v>1296</v>
      </c>
      <c r="N45" s="128" t="s">
        <v>1503</v>
      </c>
      <c r="O45" s="587">
        <v>43899</v>
      </c>
      <c r="P45" s="128" t="s">
        <v>838</v>
      </c>
      <c r="Q45" s="845" t="s">
        <v>197</v>
      </c>
    </row>
    <row r="46" spans="1:17" s="127" customFormat="1" ht="25.5" customHeight="1" x14ac:dyDescent="0.4">
      <c r="A46" s="140">
        <v>69</v>
      </c>
      <c r="B46" s="597"/>
      <c r="C46" s="128"/>
      <c r="D46" s="156"/>
      <c r="E46" s="592"/>
      <c r="F46" s="138" t="s">
        <v>366</v>
      </c>
      <c r="G46" s="612" t="s">
        <v>193</v>
      </c>
      <c r="H46" s="896"/>
      <c r="I46" s="618">
        <v>1</v>
      </c>
      <c r="J46" s="619">
        <v>1</v>
      </c>
      <c r="K46" s="620" t="s">
        <v>108</v>
      </c>
      <c r="L46" s="141"/>
      <c r="M46" s="128" t="s">
        <v>1322</v>
      </c>
      <c r="N46" s="128" t="s">
        <v>1503</v>
      </c>
      <c r="O46" s="587">
        <v>43899</v>
      </c>
      <c r="P46" s="128" t="s">
        <v>838</v>
      </c>
      <c r="Q46" s="845" t="s">
        <v>197</v>
      </c>
    </row>
    <row r="47" spans="1:17" s="127" customFormat="1" ht="25.5" customHeight="1" x14ac:dyDescent="0.4">
      <c r="A47" s="140">
        <v>70</v>
      </c>
      <c r="B47" s="597"/>
      <c r="C47" s="128"/>
      <c r="D47" s="156"/>
      <c r="E47" s="592"/>
      <c r="F47" s="138" t="s">
        <v>367</v>
      </c>
      <c r="G47" s="612" t="s">
        <v>193</v>
      </c>
      <c r="H47" s="896"/>
      <c r="I47" s="618">
        <v>1</v>
      </c>
      <c r="J47" s="619">
        <v>1</v>
      </c>
      <c r="K47" s="620" t="s">
        <v>219</v>
      </c>
      <c r="L47" s="141"/>
      <c r="M47" s="128" t="s">
        <v>220</v>
      </c>
      <c r="N47" s="128" t="s">
        <v>1503</v>
      </c>
      <c r="O47" s="587">
        <v>43899</v>
      </c>
      <c r="P47" s="128" t="s">
        <v>838</v>
      </c>
      <c r="Q47" s="845" t="s">
        <v>197</v>
      </c>
    </row>
    <row r="48" spans="1:17" s="127" customFormat="1" ht="25.5" customHeight="1" x14ac:dyDescent="0.4">
      <c r="A48" s="140">
        <v>71</v>
      </c>
      <c r="B48" s="597"/>
      <c r="C48" s="128"/>
      <c r="D48" s="156"/>
      <c r="E48" s="592"/>
      <c r="F48" s="138" t="s">
        <v>368</v>
      </c>
      <c r="G48" s="612" t="s">
        <v>193</v>
      </c>
      <c r="H48" s="896"/>
      <c r="I48" s="618">
        <v>1</v>
      </c>
      <c r="J48" s="619">
        <v>1</v>
      </c>
      <c r="K48" s="620" t="s">
        <v>108</v>
      </c>
      <c r="L48" s="141"/>
      <c r="M48" s="128" t="s">
        <v>196</v>
      </c>
      <c r="N48" s="128" t="s">
        <v>1503</v>
      </c>
      <c r="O48" s="587">
        <v>43899</v>
      </c>
      <c r="P48" s="128" t="s">
        <v>838</v>
      </c>
      <c r="Q48" s="845" t="s">
        <v>197</v>
      </c>
    </row>
    <row r="49" spans="1:17" s="127" customFormat="1" ht="25.5" customHeight="1" x14ac:dyDescent="0.4">
      <c r="A49" s="140">
        <v>73</v>
      </c>
      <c r="B49" s="597"/>
      <c r="C49" s="128"/>
      <c r="D49" s="156"/>
      <c r="E49" s="592"/>
      <c r="F49" s="138" t="s">
        <v>369</v>
      </c>
      <c r="G49" s="612" t="s">
        <v>193</v>
      </c>
      <c r="H49" s="896"/>
      <c r="I49" s="618">
        <v>1</v>
      </c>
      <c r="J49" s="619">
        <v>1</v>
      </c>
      <c r="K49" s="620" t="s">
        <v>219</v>
      </c>
      <c r="L49" s="141"/>
      <c r="M49" s="128" t="s">
        <v>220</v>
      </c>
      <c r="N49" s="128" t="s">
        <v>1503</v>
      </c>
      <c r="O49" s="587">
        <v>43899</v>
      </c>
      <c r="P49" s="128" t="s">
        <v>838</v>
      </c>
      <c r="Q49" s="845" t="s">
        <v>197</v>
      </c>
    </row>
    <row r="50" spans="1:17" s="127" customFormat="1" ht="25.5" customHeight="1" x14ac:dyDescent="0.4">
      <c r="A50" s="140">
        <v>78</v>
      </c>
      <c r="B50" s="597">
        <v>1</v>
      </c>
      <c r="C50" s="128"/>
      <c r="D50" s="156"/>
      <c r="E50" s="592"/>
      <c r="F50" s="138" t="s">
        <v>370</v>
      </c>
      <c r="G50" s="612" t="s">
        <v>193</v>
      </c>
      <c r="H50" s="896"/>
      <c r="I50" s="618">
        <v>1</v>
      </c>
      <c r="J50" s="619">
        <v>1</v>
      </c>
      <c r="K50" s="620" t="s">
        <v>219</v>
      </c>
      <c r="L50" s="141"/>
      <c r="M50" s="128" t="s">
        <v>1299</v>
      </c>
      <c r="N50" s="128" t="s">
        <v>1503</v>
      </c>
      <c r="O50" s="587">
        <v>43899</v>
      </c>
      <c r="P50" s="128" t="s">
        <v>838</v>
      </c>
      <c r="Q50" s="845" t="s">
        <v>197</v>
      </c>
    </row>
    <row r="51" spans="1:17" s="127" customFormat="1" ht="25.5" customHeight="1" x14ac:dyDescent="0.4">
      <c r="A51" s="140">
        <v>79</v>
      </c>
      <c r="B51" s="597"/>
      <c r="C51" s="128"/>
      <c r="D51" s="156"/>
      <c r="E51" s="592"/>
      <c r="F51" s="138" t="s">
        <v>371</v>
      </c>
      <c r="G51" s="612" t="s">
        <v>193</v>
      </c>
      <c r="H51" s="896"/>
      <c r="I51" s="618">
        <v>1</v>
      </c>
      <c r="J51" s="619">
        <v>1</v>
      </c>
      <c r="K51" s="620" t="s">
        <v>108</v>
      </c>
      <c r="L51" s="141"/>
      <c r="M51" s="128" t="s">
        <v>353</v>
      </c>
      <c r="N51" s="128" t="s">
        <v>1503</v>
      </c>
      <c r="O51" s="587">
        <v>43899</v>
      </c>
      <c r="P51" s="128" t="s">
        <v>838</v>
      </c>
      <c r="Q51" s="845" t="s">
        <v>197</v>
      </c>
    </row>
    <row r="52" spans="1:17" s="127" customFormat="1" ht="25.5" customHeight="1" x14ac:dyDescent="0.4">
      <c r="A52" s="140">
        <v>80</v>
      </c>
      <c r="B52" s="597"/>
      <c r="C52" s="128"/>
      <c r="D52" s="156"/>
      <c r="E52" s="592"/>
      <c r="F52" s="138" t="s">
        <v>372</v>
      </c>
      <c r="G52" s="612" t="s">
        <v>193</v>
      </c>
      <c r="H52" s="896"/>
      <c r="I52" s="618">
        <v>1</v>
      </c>
      <c r="J52" s="619">
        <v>1</v>
      </c>
      <c r="K52" s="620" t="s">
        <v>108</v>
      </c>
      <c r="L52" s="141"/>
      <c r="M52" s="128" t="s">
        <v>373</v>
      </c>
      <c r="N52" s="128" t="s">
        <v>1503</v>
      </c>
      <c r="O52" s="587">
        <v>43899</v>
      </c>
      <c r="P52" s="128" t="s">
        <v>838</v>
      </c>
      <c r="Q52" s="845" t="s">
        <v>197</v>
      </c>
    </row>
    <row r="53" spans="1:17" s="127" customFormat="1" ht="25.5" customHeight="1" x14ac:dyDescent="0.4">
      <c r="A53" s="140">
        <v>81</v>
      </c>
      <c r="B53" s="597">
        <v>1</v>
      </c>
      <c r="C53" s="128"/>
      <c r="D53" s="156"/>
      <c r="E53" s="592"/>
      <c r="F53" s="138" t="s">
        <v>374</v>
      </c>
      <c r="G53" s="612" t="s">
        <v>193</v>
      </c>
      <c r="H53" s="896">
        <v>300</v>
      </c>
      <c r="I53" s="618">
        <v>1</v>
      </c>
      <c r="J53" s="619">
        <v>1</v>
      </c>
      <c r="K53" s="620" t="s">
        <v>197</v>
      </c>
      <c r="L53" s="141"/>
      <c r="M53" s="128" t="s">
        <v>1232</v>
      </c>
      <c r="N53" s="158" t="s">
        <v>1258</v>
      </c>
      <c r="O53" s="588">
        <v>37579</v>
      </c>
      <c r="P53" s="323" t="s">
        <v>1257</v>
      </c>
      <c r="Q53" s="126" t="s">
        <v>197</v>
      </c>
    </row>
    <row r="54" spans="1:17" s="127" customFormat="1" ht="25.5" customHeight="1" x14ac:dyDescent="0.4">
      <c r="A54" s="140">
        <v>82</v>
      </c>
      <c r="B54" s="597"/>
      <c r="C54" s="128"/>
      <c r="D54" s="156"/>
      <c r="E54" s="592"/>
      <c r="F54" s="138" t="s">
        <v>375</v>
      </c>
      <c r="G54" s="612" t="s">
        <v>193</v>
      </c>
      <c r="H54" s="896"/>
      <c r="I54" s="618">
        <v>1</v>
      </c>
      <c r="J54" s="619">
        <v>1</v>
      </c>
      <c r="K54" s="620"/>
      <c r="L54" s="141"/>
      <c r="M54" s="128" t="s">
        <v>1232</v>
      </c>
      <c r="N54" s="128" t="s">
        <v>1503</v>
      </c>
      <c r="O54" s="587">
        <v>43899</v>
      </c>
      <c r="P54" s="128" t="s">
        <v>838</v>
      </c>
      <c r="Q54" s="845" t="s">
        <v>197</v>
      </c>
    </row>
    <row r="55" spans="1:17" s="127" customFormat="1" ht="25.5" customHeight="1" x14ac:dyDescent="0.4">
      <c r="A55" s="140">
        <v>86</v>
      </c>
      <c r="B55" s="597"/>
      <c r="C55" s="128"/>
      <c r="D55" s="156"/>
      <c r="E55" s="592"/>
      <c r="F55" s="138" t="s">
        <v>376</v>
      </c>
      <c r="G55" s="612" t="s">
        <v>193</v>
      </c>
      <c r="H55" s="896">
        <v>1</v>
      </c>
      <c r="I55" s="618">
        <v>1</v>
      </c>
      <c r="J55" s="619">
        <v>1</v>
      </c>
      <c r="K55" s="620"/>
      <c r="L55" s="141"/>
      <c r="M55" s="128" t="s">
        <v>1232</v>
      </c>
      <c r="N55" s="809"/>
      <c r="O55" s="887"/>
      <c r="P55" s="809"/>
      <c r="Q55" s="845"/>
    </row>
    <row r="56" spans="1:17" s="127" customFormat="1" ht="25.5" customHeight="1" x14ac:dyDescent="0.4">
      <c r="A56" s="591">
        <v>87</v>
      </c>
      <c r="B56" s="592"/>
      <c r="C56" s="137"/>
      <c r="D56" s="648" t="s">
        <v>217</v>
      </c>
      <c r="E56" s="592"/>
      <c r="F56" s="131" t="s">
        <v>218</v>
      </c>
      <c r="G56" s="621" t="s">
        <v>193</v>
      </c>
      <c r="H56" s="896"/>
      <c r="I56" s="618">
        <v>1</v>
      </c>
      <c r="J56" s="619" t="s">
        <v>194</v>
      </c>
      <c r="K56" s="620" t="s">
        <v>219</v>
      </c>
      <c r="L56" s="141"/>
      <c r="M56" s="128" t="s">
        <v>1298</v>
      </c>
      <c r="N56" s="128" t="s">
        <v>1503</v>
      </c>
      <c r="O56" s="587">
        <v>43899</v>
      </c>
      <c r="P56" s="128" t="s">
        <v>838</v>
      </c>
      <c r="Q56" s="845" t="s">
        <v>197</v>
      </c>
    </row>
    <row r="57" spans="1:17" s="127" customFormat="1" ht="25.5" customHeight="1" x14ac:dyDescent="0.4">
      <c r="A57" s="140">
        <v>88</v>
      </c>
      <c r="B57" s="597"/>
      <c r="C57" s="128"/>
      <c r="D57" s="156"/>
      <c r="E57" s="592"/>
      <c r="F57" s="138" t="s">
        <v>377</v>
      </c>
      <c r="G57" s="612" t="s">
        <v>193</v>
      </c>
      <c r="H57" s="896"/>
      <c r="I57" s="618">
        <v>1</v>
      </c>
      <c r="J57" s="619">
        <v>1</v>
      </c>
      <c r="K57" s="620" t="s">
        <v>219</v>
      </c>
      <c r="L57" s="141"/>
      <c r="M57" s="128" t="s">
        <v>1300</v>
      </c>
      <c r="N57" s="128" t="s">
        <v>1503</v>
      </c>
      <c r="O57" s="587">
        <v>43899</v>
      </c>
      <c r="P57" s="128" t="s">
        <v>838</v>
      </c>
      <c r="Q57" s="845" t="s">
        <v>197</v>
      </c>
    </row>
    <row r="58" spans="1:17" s="127" customFormat="1" ht="25.5" customHeight="1" x14ac:dyDescent="0.4">
      <c r="A58" s="140">
        <v>91</v>
      </c>
      <c r="B58" s="597">
        <v>1</v>
      </c>
      <c r="C58" s="128"/>
      <c r="D58" s="156"/>
      <c r="E58" s="592"/>
      <c r="F58" s="138" t="s">
        <v>378</v>
      </c>
      <c r="G58" s="612" t="s">
        <v>193</v>
      </c>
      <c r="H58" s="896"/>
      <c r="I58" s="618">
        <v>1</v>
      </c>
      <c r="J58" s="619">
        <v>1</v>
      </c>
      <c r="K58" s="620" t="s">
        <v>219</v>
      </c>
      <c r="L58" s="141"/>
      <c r="M58" s="128" t="s">
        <v>1287</v>
      </c>
      <c r="N58" s="128" t="s">
        <v>1503</v>
      </c>
      <c r="O58" s="587">
        <v>43899</v>
      </c>
      <c r="P58" s="128" t="s">
        <v>838</v>
      </c>
      <c r="Q58" s="845" t="s">
        <v>197</v>
      </c>
    </row>
    <row r="59" spans="1:17" s="127" customFormat="1" ht="25.5" customHeight="1" x14ac:dyDescent="0.4">
      <c r="A59" s="140">
        <v>92</v>
      </c>
      <c r="B59" s="597"/>
      <c r="C59" s="128"/>
      <c r="D59" s="156"/>
      <c r="E59" s="592"/>
      <c r="F59" s="138" t="s">
        <v>379</v>
      </c>
      <c r="G59" s="612" t="s">
        <v>193</v>
      </c>
      <c r="H59" s="896"/>
      <c r="I59" s="618">
        <v>1</v>
      </c>
      <c r="J59" s="619">
        <v>1</v>
      </c>
      <c r="K59" s="620" t="s">
        <v>219</v>
      </c>
      <c r="L59" s="141"/>
      <c r="M59" s="128" t="s">
        <v>1298</v>
      </c>
      <c r="N59" s="128" t="s">
        <v>1503</v>
      </c>
      <c r="O59" s="587">
        <v>43899</v>
      </c>
      <c r="P59" s="128" t="s">
        <v>838</v>
      </c>
      <c r="Q59" s="845" t="s">
        <v>197</v>
      </c>
    </row>
    <row r="60" spans="1:17" s="127" customFormat="1" ht="25.5" customHeight="1" x14ac:dyDescent="0.4">
      <c r="A60" s="140">
        <v>93</v>
      </c>
      <c r="B60" s="597"/>
      <c r="C60" s="128"/>
      <c r="D60" s="156"/>
      <c r="E60" s="592"/>
      <c r="F60" s="138" t="s">
        <v>380</v>
      </c>
      <c r="G60" s="612" t="s">
        <v>193</v>
      </c>
      <c r="H60" s="896"/>
      <c r="I60" s="618">
        <v>1</v>
      </c>
      <c r="J60" s="619">
        <v>1</v>
      </c>
      <c r="K60" s="620" t="s">
        <v>108</v>
      </c>
      <c r="L60" s="141"/>
      <c r="M60" s="128" t="s">
        <v>373</v>
      </c>
      <c r="N60" s="128" t="s">
        <v>1503</v>
      </c>
      <c r="O60" s="587">
        <v>43899</v>
      </c>
      <c r="P60" s="128" t="s">
        <v>838</v>
      </c>
      <c r="Q60" s="845" t="s">
        <v>197</v>
      </c>
    </row>
    <row r="61" spans="1:17" s="127" customFormat="1" ht="25.5" customHeight="1" x14ac:dyDescent="0.4">
      <c r="A61" s="140">
        <v>94</v>
      </c>
      <c r="B61" s="597"/>
      <c r="C61" s="128"/>
      <c r="D61" s="156"/>
      <c r="E61" s="592"/>
      <c r="F61" s="138" t="s">
        <v>381</v>
      </c>
      <c r="G61" s="612" t="s">
        <v>193</v>
      </c>
      <c r="H61" s="896"/>
      <c r="I61" s="618">
        <v>1</v>
      </c>
      <c r="J61" s="619">
        <v>1</v>
      </c>
      <c r="K61" s="620" t="s">
        <v>108</v>
      </c>
      <c r="L61" s="141"/>
      <c r="M61" s="128" t="s">
        <v>373</v>
      </c>
      <c r="N61" s="128" t="s">
        <v>1503</v>
      </c>
      <c r="O61" s="587">
        <v>43899</v>
      </c>
      <c r="P61" s="128" t="s">
        <v>838</v>
      </c>
      <c r="Q61" s="845" t="s">
        <v>197</v>
      </c>
    </row>
    <row r="62" spans="1:17" s="127" customFormat="1" ht="25.5" customHeight="1" x14ac:dyDescent="0.4">
      <c r="A62" s="140">
        <v>95</v>
      </c>
      <c r="B62" s="597"/>
      <c r="C62" s="128"/>
      <c r="D62" s="156"/>
      <c r="E62" s="592"/>
      <c r="F62" s="138" t="s">
        <v>382</v>
      </c>
      <c r="G62" s="612" t="s">
        <v>193</v>
      </c>
      <c r="H62" s="896"/>
      <c r="I62" s="618">
        <v>1</v>
      </c>
      <c r="J62" s="619">
        <v>1</v>
      </c>
      <c r="K62" s="620" t="s">
        <v>108</v>
      </c>
      <c r="L62" s="141"/>
      <c r="M62" s="128" t="s">
        <v>383</v>
      </c>
      <c r="N62" s="128" t="s">
        <v>1503</v>
      </c>
      <c r="O62" s="587">
        <v>43899</v>
      </c>
      <c r="P62" s="128" t="s">
        <v>838</v>
      </c>
      <c r="Q62" s="845" t="s">
        <v>197</v>
      </c>
    </row>
    <row r="63" spans="1:17" s="127" customFormat="1" ht="25.5" customHeight="1" x14ac:dyDescent="0.4">
      <c r="A63" s="140">
        <v>96</v>
      </c>
      <c r="B63" s="597"/>
      <c r="C63" s="128"/>
      <c r="D63" s="156"/>
      <c r="E63" s="592"/>
      <c r="F63" s="138" t="s">
        <v>384</v>
      </c>
      <c r="G63" s="612" t="s">
        <v>193</v>
      </c>
      <c r="H63" s="896"/>
      <c r="I63" s="618">
        <v>1</v>
      </c>
      <c r="J63" s="619">
        <v>1</v>
      </c>
      <c r="K63" s="620" t="s">
        <v>219</v>
      </c>
      <c r="L63" s="141"/>
      <c r="M63" s="128" t="s">
        <v>1301</v>
      </c>
      <c r="N63" s="128" t="s">
        <v>1503</v>
      </c>
      <c r="O63" s="587">
        <v>43899</v>
      </c>
      <c r="P63" s="128" t="s">
        <v>838</v>
      </c>
      <c r="Q63" s="845" t="s">
        <v>197</v>
      </c>
    </row>
    <row r="64" spans="1:17" s="130" customFormat="1" ht="24" customHeight="1" x14ac:dyDescent="0.4">
      <c r="A64" s="140">
        <v>97</v>
      </c>
      <c r="B64" s="597"/>
      <c r="C64" s="128"/>
      <c r="D64" s="156"/>
      <c r="E64" s="592"/>
      <c r="F64" s="138" t="s">
        <v>385</v>
      </c>
      <c r="G64" s="612" t="s">
        <v>193</v>
      </c>
      <c r="H64" s="896"/>
      <c r="I64" s="618">
        <v>1</v>
      </c>
      <c r="J64" s="619">
        <v>1</v>
      </c>
      <c r="K64" s="620" t="s">
        <v>108</v>
      </c>
      <c r="L64" s="141"/>
      <c r="M64" s="589" t="s">
        <v>373</v>
      </c>
      <c r="N64" s="128" t="s">
        <v>1503</v>
      </c>
      <c r="O64" s="587">
        <v>43899</v>
      </c>
      <c r="P64" s="128" t="s">
        <v>838</v>
      </c>
      <c r="Q64" s="845" t="s">
        <v>197</v>
      </c>
    </row>
    <row r="65" spans="1:17" s="127" customFormat="1" ht="25.5" customHeight="1" x14ac:dyDescent="0.4">
      <c r="A65" s="140">
        <v>99</v>
      </c>
      <c r="B65" s="597"/>
      <c r="C65" s="137"/>
      <c r="D65" s="648" t="s">
        <v>214</v>
      </c>
      <c r="E65" s="592">
        <v>1</v>
      </c>
      <c r="F65" s="138" t="s">
        <v>215</v>
      </c>
      <c r="G65" s="621" t="s">
        <v>193</v>
      </c>
      <c r="H65" s="896"/>
      <c r="I65" s="618">
        <v>1</v>
      </c>
      <c r="J65" s="619" t="s">
        <v>194</v>
      </c>
      <c r="K65" s="620" t="s">
        <v>108</v>
      </c>
      <c r="L65" s="128" t="s">
        <v>216</v>
      </c>
      <c r="M65" s="156" t="s">
        <v>1239</v>
      </c>
      <c r="N65" s="128" t="s">
        <v>1503</v>
      </c>
      <c r="O65" s="587">
        <v>43899</v>
      </c>
      <c r="P65" s="128" t="s">
        <v>838</v>
      </c>
      <c r="Q65" s="126" t="s">
        <v>197</v>
      </c>
    </row>
    <row r="66" spans="1:17" s="130" customFormat="1" ht="24" customHeight="1" x14ac:dyDescent="0.4">
      <c r="A66" s="140">
        <v>102</v>
      </c>
      <c r="B66" s="597"/>
      <c r="C66" s="128"/>
      <c r="D66" s="651"/>
      <c r="E66" s="592"/>
      <c r="F66" s="138" t="s">
        <v>386</v>
      </c>
      <c r="G66" s="612" t="s">
        <v>193</v>
      </c>
      <c r="H66" s="896"/>
      <c r="I66" s="618">
        <v>1</v>
      </c>
      <c r="J66" s="619">
        <v>1</v>
      </c>
      <c r="K66" s="620" t="s">
        <v>219</v>
      </c>
      <c r="L66" s="141"/>
      <c r="M66" s="128" t="s">
        <v>1302</v>
      </c>
      <c r="N66" s="128" t="s">
        <v>1503</v>
      </c>
      <c r="O66" s="587">
        <v>43899</v>
      </c>
      <c r="P66" s="128" t="s">
        <v>838</v>
      </c>
      <c r="Q66" s="126" t="s">
        <v>197</v>
      </c>
    </row>
    <row r="67" spans="1:17" s="130" customFormat="1" ht="24" customHeight="1" x14ac:dyDescent="0.4">
      <c r="A67" s="140">
        <v>104</v>
      </c>
      <c r="B67" s="608"/>
      <c r="C67" s="609"/>
      <c r="D67" s="651"/>
      <c r="E67" s="592"/>
      <c r="F67" s="138" t="s">
        <v>387</v>
      </c>
      <c r="G67" s="612" t="s">
        <v>193</v>
      </c>
      <c r="H67" s="896"/>
      <c r="I67" s="618">
        <v>1</v>
      </c>
      <c r="J67" s="619">
        <v>1</v>
      </c>
      <c r="K67" s="620" t="s">
        <v>219</v>
      </c>
      <c r="L67" s="141"/>
      <c r="M67" s="589" t="s">
        <v>695</v>
      </c>
      <c r="N67" s="128" t="s">
        <v>1503</v>
      </c>
      <c r="O67" s="587">
        <v>43899</v>
      </c>
      <c r="P67" s="128" t="s">
        <v>838</v>
      </c>
      <c r="Q67" s="126" t="s">
        <v>197</v>
      </c>
    </row>
    <row r="68" spans="1:17" s="130" customFormat="1" ht="24" customHeight="1" x14ac:dyDescent="0.4">
      <c r="A68" s="140">
        <v>105</v>
      </c>
      <c r="B68" s="608"/>
      <c r="C68" s="609"/>
      <c r="D68" s="651" t="s">
        <v>1484</v>
      </c>
      <c r="E68" s="592"/>
      <c r="F68" s="138" t="s">
        <v>1481</v>
      </c>
      <c r="G68" s="612" t="s">
        <v>193</v>
      </c>
      <c r="H68" s="896"/>
      <c r="I68" s="618">
        <v>1</v>
      </c>
      <c r="J68" s="619">
        <v>1</v>
      </c>
      <c r="K68" s="620" t="s">
        <v>108</v>
      </c>
      <c r="L68" s="141"/>
      <c r="M68" s="128" t="s">
        <v>1482</v>
      </c>
      <c r="N68" s="128"/>
      <c r="O68" s="587">
        <v>38876</v>
      </c>
      <c r="P68" s="128" t="s">
        <v>1483</v>
      </c>
      <c r="Q68" s="126" t="s">
        <v>197</v>
      </c>
    </row>
    <row r="69" spans="1:17" s="127" customFormat="1" ht="25.5" customHeight="1" x14ac:dyDescent="0.4">
      <c r="A69" s="140">
        <v>107</v>
      </c>
      <c r="B69" s="597"/>
      <c r="C69" s="128"/>
      <c r="D69" s="156"/>
      <c r="E69" s="592"/>
      <c r="F69" s="138" t="s">
        <v>388</v>
      </c>
      <c r="G69" s="612" t="s">
        <v>193</v>
      </c>
      <c r="H69" s="896"/>
      <c r="I69" s="618">
        <v>1</v>
      </c>
      <c r="J69" s="619">
        <v>1</v>
      </c>
      <c r="K69" s="620" t="s">
        <v>108</v>
      </c>
      <c r="L69" s="141"/>
      <c r="M69" s="128" t="s">
        <v>196</v>
      </c>
      <c r="N69" s="128" t="s">
        <v>1503</v>
      </c>
      <c r="O69" s="587">
        <v>43899</v>
      </c>
      <c r="P69" s="128" t="s">
        <v>838</v>
      </c>
      <c r="Q69" s="845" t="s">
        <v>197</v>
      </c>
    </row>
    <row r="70" spans="1:17" s="127" customFormat="1" ht="25.5" customHeight="1" x14ac:dyDescent="0.4">
      <c r="A70" s="140">
        <v>108</v>
      </c>
      <c r="B70" s="597"/>
      <c r="C70" s="128"/>
      <c r="D70" s="156"/>
      <c r="E70" s="592"/>
      <c r="F70" s="138" t="s">
        <v>389</v>
      </c>
      <c r="G70" s="612" t="s">
        <v>193</v>
      </c>
      <c r="H70" s="896"/>
      <c r="I70" s="618">
        <v>1</v>
      </c>
      <c r="J70" s="619">
        <v>1</v>
      </c>
      <c r="K70" s="620" t="s">
        <v>108</v>
      </c>
      <c r="L70" s="141"/>
      <c r="M70" s="128" t="s">
        <v>1305</v>
      </c>
      <c r="N70" s="128" t="s">
        <v>1503</v>
      </c>
      <c r="O70" s="587">
        <v>43899</v>
      </c>
      <c r="P70" s="128" t="s">
        <v>838</v>
      </c>
      <c r="Q70" s="845" t="s">
        <v>197</v>
      </c>
    </row>
    <row r="71" spans="1:17" s="127" customFormat="1" ht="25.5" customHeight="1" x14ac:dyDescent="0.4">
      <c r="A71" s="591">
        <v>110</v>
      </c>
      <c r="B71" s="592">
        <v>1</v>
      </c>
      <c r="C71" s="137"/>
      <c r="D71" s="648"/>
      <c r="E71" s="592"/>
      <c r="F71" s="131" t="s">
        <v>390</v>
      </c>
      <c r="G71" s="621" t="s">
        <v>391</v>
      </c>
      <c r="H71" s="897">
        <v>100</v>
      </c>
      <c r="I71" s="618">
        <v>1</v>
      </c>
      <c r="J71" s="619">
        <v>1</v>
      </c>
      <c r="K71" s="620" t="s">
        <v>197</v>
      </c>
      <c r="L71" s="141"/>
      <c r="M71" s="128" t="s">
        <v>1323</v>
      </c>
      <c r="N71" s="128" t="s">
        <v>1503</v>
      </c>
      <c r="O71" s="887">
        <v>43899</v>
      </c>
      <c r="P71" s="809" t="s">
        <v>838</v>
      </c>
      <c r="Q71" s="845" t="s">
        <v>197</v>
      </c>
    </row>
    <row r="72" spans="1:17" s="127" customFormat="1" ht="25.5" customHeight="1" x14ac:dyDescent="0.4">
      <c r="A72" s="140">
        <v>111</v>
      </c>
      <c r="B72" s="597"/>
      <c r="C72" s="128"/>
      <c r="D72" s="156"/>
      <c r="E72" s="592"/>
      <c r="F72" s="138" t="s">
        <v>392</v>
      </c>
      <c r="G72" s="612" t="s">
        <v>193</v>
      </c>
      <c r="H72" s="896"/>
      <c r="I72" s="618">
        <v>1</v>
      </c>
      <c r="J72" s="619">
        <v>1</v>
      </c>
      <c r="K72" s="620" t="s">
        <v>108</v>
      </c>
      <c r="L72" s="141"/>
      <c r="M72" s="128" t="s">
        <v>383</v>
      </c>
      <c r="N72" s="128" t="s">
        <v>1503</v>
      </c>
      <c r="O72" s="587">
        <v>43899</v>
      </c>
      <c r="P72" s="128" t="s">
        <v>838</v>
      </c>
      <c r="Q72" s="126" t="s">
        <v>197</v>
      </c>
    </row>
    <row r="73" spans="1:17" s="127" customFormat="1" ht="25.5" customHeight="1" x14ac:dyDescent="0.4">
      <c r="A73" s="140">
        <v>112</v>
      </c>
      <c r="B73" s="597"/>
      <c r="C73" s="128"/>
      <c r="D73" s="156"/>
      <c r="E73" s="592"/>
      <c r="F73" s="138" t="s">
        <v>393</v>
      </c>
      <c r="G73" s="612" t="s">
        <v>193</v>
      </c>
      <c r="H73" s="896"/>
      <c r="I73" s="618">
        <v>1</v>
      </c>
      <c r="J73" s="619">
        <v>1</v>
      </c>
      <c r="K73" s="620" t="s">
        <v>219</v>
      </c>
      <c r="L73" s="141"/>
      <c r="M73" s="128" t="s">
        <v>1303</v>
      </c>
      <c r="N73" s="128" t="s">
        <v>1503</v>
      </c>
      <c r="O73" s="587">
        <v>43899</v>
      </c>
      <c r="P73" s="128" t="s">
        <v>838</v>
      </c>
      <c r="Q73" s="845" t="s">
        <v>197</v>
      </c>
    </row>
    <row r="74" spans="1:17" s="127" customFormat="1" ht="25.5" customHeight="1" x14ac:dyDescent="0.4">
      <c r="A74" s="140">
        <v>113</v>
      </c>
      <c r="B74" s="597"/>
      <c r="C74" s="128"/>
      <c r="D74" s="156"/>
      <c r="E74" s="592"/>
      <c r="F74" s="138" t="s">
        <v>1304</v>
      </c>
      <c r="G74" s="612" t="s">
        <v>193</v>
      </c>
      <c r="H74" s="896"/>
      <c r="I74" s="618">
        <v>1</v>
      </c>
      <c r="J74" s="619">
        <v>1</v>
      </c>
      <c r="K74" s="620" t="s">
        <v>219</v>
      </c>
      <c r="L74" s="141"/>
      <c r="M74" s="128" t="s">
        <v>1303</v>
      </c>
      <c r="N74" s="128" t="s">
        <v>1503</v>
      </c>
      <c r="O74" s="587">
        <v>43899</v>
      </c>
      <c r="P74" s="128" t="s">
        <v>838</v>
      </c>
      <c r="Q74" s="845" t="s">
        <v>197</v>
      </c>
    </row>
    <row r="75" spans="1:17" s="127" customFormat="1" ht="25.5" customHeight="1" x14ac:dyDescent="0.4">
      <c r="A75" s="140">
        <v>114</v>
      </c>
      <c r="B75" s="597"/>
      <c r="C75" s="128"/>
      <c r="D75" s="156"/>
      <c r="E75" s="592"/>
      <c r="F75" s="138" t="s">
        <v>394</v>
      </c>
      <c r="G75" s="612" t="s">
        <v>193</v>
      </c>
      <c r="H75" s="896"/>
      <c r="I75" s="618">
        <v>1</v>
      </c>
      <c r="J75" s="619">
        <v>1</v>
      </c>
      <c r="K75" s="620" t="s">
        <v>197</v>
      </c>
      <c r="L75" s="141"/>
      <c r="M75" s="128" t="s">
        <v>1316</v>
      </c>
      <c r="N75" s="158" t="s">
        <v>1312</v>
      </c>
      <c r="O75" s="587">
        <v>37273</v>
      </c>
      <c r="P75" s="128" t="s">
        <v>1311</v>
      </c>
      <c r="Q75" s="845" t="s">
        <v>197</v>
      </c>
    </row>
    <row r="76" spans="1:17" s="127" customFormat="1" ht="25.5" customHeight="1" x14ac:dyDescent="0.4">
      <c r="A76" s="591">
        <v>115</v>
      </c>
      <c r="B76" s="592"/>
      <c r="C76" s="137"/>
      <c r="D76" s="648"/>
      <c r="E76" s="592"/>
      <c r="F76" s="131" t="s">
        <v>396</v>
      </c>
      <c r="G76" s="621" t="s">
        <v>193</v>
      </c>
      <c r="H76" s="897"/>
      <c r="I76" s="618">
        <v>1</v>
      </c>
      <c r="J76" s="619">
        <v>1</v>
      </c>
      <c r="K76" s="620" t="s">
        <v>197</v>
      </c>
      <c r="L76" s="128" t="s">
        <v>397</v>
      </c>
      <c r="M76" s="323" t="s">
        <v>398</v>
      </c>
      <c r="N76" s="128" t="s">
        <v>1503</v>
      </c>
      <c r="O76" s="587">
        <v>43899</v>
      </c>
      <c r="P76" s="128" t="s">
        <v>838</v>
      </c>
      <c r="Q76" s="845" t="s">
        <v>197</v>
      </c>
    </row>
    <row r="77" spans="1:17" s="127" customFormat="1" ht="25.5" customHeight="1" x14ac:dyDescent="0.4">
      <c r="A77" s="140">
        <v>117</v>
      </c>
      <c r="B77" s="597"/>
      <c r="C77" s="128"/>
      <c r="D77" s="156"/>
      <c r="E77" s="592"/>
      <c r="F77" s="138" t="s">
        <v>399</v>
      </c>
      <c r="G77" s="612" t="s">
        <v>193</v>
      </c>
      <c r="H77" s="896"/>
      <c r="I77" s="618">
        <v>1</v>
      </c>
      <c r="J77" s="619">
        <v>1</v>
      </c>
      <c r="K77" s="620" t="s">
        <v>219</v>
      </c>
      <c r="L77" s="141"/>
      <c r="M77" s="323" t="s">
        <v>220</v>
      </c>
      <c r="N77" s="128" t="s">
        <v>1503</v>
      </c>
      <c r="O77" s="587">
        <v>43899</v>
      </c>
      <c r="P77" s="128" t="s">
        <v>838</v>
      </c>
      <c r="Q77" s="845" t="s">
        <v>197</v>
      </c>
    </row>
    <row r="78" spans="1:17" s="127" customFormat="1" ht="25.5" customHeight="1" x14ac:dyDescent="0.4">
      <c r="A78" s="591">
        <v>118</v>
      </c>
      <c r="B78" s="592"/>
      <c r="C78" s="137"/>
      <c r="D78" s="648"/>
      <c r="E78" s="592"/>
      <c r="F78" s="131" t="s">
        <v>400</v>
      </c>
      <c r="G78" s="621" t="s">
        <v>193</v>
      </c>
      <c r="H78" s="897">
        <v>100</v>
      </c>
      <c r="I78" s="618">
        <v>1</v>
      </c>
      <c r="J78" s="619">
        <v>1</v>
      </c>
      <c r="K78" s="620" t="s">
        <v>219</v>
      </c>
      <c r="L78" s="128"/>
      <c r="M78" s="323" t="s">
        <v>1306</v>
      </c>
      <c r="N78" s="128" t="s">
        <v>1503</v>
      </c>
      <c r="O78" s="887">
        <v>43899</v>
      </c>
      <c r="P78" s="809" t="s">
        <v>838</v>
      </c>
      <c r="Q78" s="845" t="s">
        <v>197</v>
      </c>
    </row>
    <row r="79" spans="1:17" s="127" customFormat="1" ht="25.5" customHeight="1" x14ac:dyDescent="0.4">
      <c r="A79" s="591">
        <v>119</v>
      </c>
      <c r="B79" s="592">
        <v>1</v>
      </c>
      <c r="C79" s="137"/>
      <c r="D79" s="648"/>
      <c r="E79" s="592"/>
      <c r="F79" s="131" t="s">
        <v>401</v>
      </c>
      <c r="G79" s="621" t="s">
        <v>193</v>
      </c>
      <c r="H79" s="897"/>
      <c r="I79" s="618">
        <v>1</v>
      </c>
      <c r="J79" s="619">
        <v>1</v>
      </c>
      <c r="K79" s="620" t="s">
        <v>219</v>
      </c>
      <c r="L79" s="141"/>
      <c r="M79" s="323" t="s">
        <v>1306</v>
      </c>
      <c r="N79" s="128" t="s">
        <v>1503</v>
      </c>
      <c r="O79" s="587">
        <v>43899</v>
      </c>
      <c r="P79" s="128" t="s">
        <v>838</v>
      </c>
      <c r="Q79" s="845" t="s">
        <v>197</v>
      </c>
    </row>
    <row r="80" spans="1:17" s="127" customFormat="1" ht="25.5" customHeight="1" x14ac:dyDescent="0.4">
      <c r="A80" s="591">
        <v>121</v>
      </c>
      <c r="B80" s="592"/>
      <c r="C80" s="128"/>
      <c r="D80" s="156"/>
      <c r="E80" s="592"/>
      <c r="F80" s="138" t="s">
        <v>402</v>
      </c>
      <c r="G80" s="612" t="s">
        <v>193</v>
      </c>
      <c r="H80" s="896"/>
      <c r="I80" s="618">
        <v>1</v>
      </c>
      <c r="J80" s="619">
        <v>1</v>
      </c>
      <c r="K80" s="620" t="s">
        <v>108</v>
      </c>
      <c r="L80" s="141"/>
      <c r="M80" s="323" t="s">
        <v>196</v>
      </c>
      <c r="N80" s="128" t="s">
        <v>1503</v>
      </c>
      <c r="O80" s="587">
        <v>43899</v>
      </c>
      <c r="P80" s="128" t="s">
        <v>838</v>
      </c>
      <c r="Q80" s="845" t="s">
        <v>197</v>
      </c>
    </row>
    <row r="81" spans="1:17" s="127" customFormat="1" ht="25.5" customHeight="1" x14ac:dyDescent="0.4">
      <c r="A81" s="591">
        <v>122</v>
      </c>
      <c r="B81" s="592"/>
      <c r="C81" s="137"/>
      <c r="D81" s="648"/>
      <c r="E81" s="592"/>
      <c r="F81" s="131" t="s">
        <v>403</v>
      </c>
      <c r="G81" s="621" t="s">
        <v>193</v>
      </c>
      <c r="H81" s="897"/>
      <c r="I81" s="618">
        <v>1</v>
      </c>
      <c r="J81" s="619">
        <v>1</v>
      </c>
      <c r="K81" s="620" t="s">
        <v>219</v>
      </c>
      <c r="L81" s="141"/>
      <c r="M81" s="323" t="s">
        <v>1306</v>
      </c>
      <c r="N81" s="128" t="s">
        <v>1503</v>
      </c>
      <c r="O81" s="587">
        <v>43899</v>
      </c>
      <c r="P81" s="128" t="s">
        <v>838</v>
      </c>
      <c r="Q81" s="845" t="s">
        <v>197</v>
      </c>
    </row>
    <row r="82" spans="1:17" s="127" customFormat="1" ht="25.5" customHeight="1" x14ac:dyDescent="0.4">
      <c r="A82" s="140">
        <v>123</v>
      </c>
      <c r="B82" s="597"/>
      <c r="C82" s="128"/>
      <c r="D82" s="156"/>
      <c r="E82" s="592"/>
      <c r="F82" s="138" t="s">
        <v>404</v>
      </c>
      <c r="G82" s="612" t="s">
        <v>193</v>
      </c>
      <c r="H82" s="896"/>
      <c r="I82" s="618">
        <v>1</v>
      </c>
      <c r="J82" s="619">
        <v>1</v>
      </c>
      <c r="K82" s="620" t="s">
        <v>108</v>
      </c>
      <c r="L82" s="141" t="s">
        <v>1324</v>
      </c>
      <c r="M82" s="323" t="s">
        <v>1325</v>
      </c>
      <c r="N82" s="128" t="s">
        <v>1503</v>
      </c>
      <c r="O82" s="587">
        <v>43899</v>
      </c>
      <c r="P82" s="128" t="s">
        <v>838</v>
      </c>
      <c r="Q82" s="845" t="s">
        <v>197</v>
      </c>
    </row>
    <row r="83" spans="1:17" s="127" customFormat="1" ht="25.5" customHeight="1" x14ac:dyDescent="0.4">
      <c r="A83" s="591">
        <v>124</v>
      </c>
      <c r="B83" s="592"/>
      <c r="C83" s="137"/>
      <c r="D83" s="648"/>
      <c r="E83" s="592"/>
      <c r="F83" s="131" t="s">
        <v>405</v>
      </c>
      <c r="G83" s="621" t="s">
        <v>193</v>
      </c>
      <c r="H83" s="897"/>
      <c r="I83" s="618">
        <v>1</v>
      </c>
      <c r="J83" s="619">
        <v>1</v>
      </c>
      <c r="K83" s="620" t="s">
        <v>219</v>
      </c>
      <c r="L83" s="128"/>
      <c r="M83" s="323" t="s">
        <v>220</v>
      </c>
      <c r="N83" s="128" t="s">
        <v>1503</v>
      </c>
      <c r="O83" s="587">
        <v>43899</v>
      </c>
      <c r="P83" s="128" t="s">
        <v>838</v>
      </c>
      <c r="Q83" s="845" t="s">
        <v>197</v>
      </c>
    </row>
    <row r="84" spans="1:17" s="127" customFormat="1" ht="25.5" customHeight="1" x14ac:dyDescent="0.4">
      <c r="A84" s="591">
        <v>125</v>
      </c>
      <c r="B84" s="592"/>
      <c r="C84" s="137"/>
      <c r="D84" s="648" t="s">
        <v>221</v>
      </c>
      <c r="E84" s="592">
        <v>1</v>
      </c>
      <c r="F84" s="131" t="s">
        <v>222</v>
      </c>
      <c r="G84" s="621" t="s">
        <v>193</v>
      </c>
      <c r="H84" s="896"/>
      <c r="I84" s="618">
        <v>1</v>
      </c>
      <c r="J84" s="619" t="s">
        <v>194</v>
      </c>
      <c r="K84" s="620" t="s">
        <v>219</v>
      </c>
      <c r="L84" s="125" t="s">
        <v>282</v>
      </c>
      <c r="M84" s="323" t="s">
        <v>1280</v>
      </c>
      <c r="N84" s="128" t="s">
        <v>1503</v>
      </c>
      <c r="O84" s="587">
        <v>43899</v>
      </c>
      <c r="P84" s="128" t="s">
        <v>838</v>
      </c>
      <c r="Q84" s="126" t="s">
        <v>197</v>
      </c>
    </row>
    <row r="85" spans="1:17" s="127" customFormat="1" ht="25.5" customHeight="1" x14ac:dyDescent="0.4">
      <c r="A85" s="591">
        <v>126</v>
      </c>
      <c r="B85" s="592"/>
      <c r="C85" s="137"/>
      <c r="D85" s="648"/>
      <c r="E85" s="592"/>
      <c r="F85" s="131" t="s">
        <v>406</v>
      </c>
      <c r="G85" s="621" t="s">
        <v>193</v>
      </c>
      <c r="H85" s="897"/>
      <c r="I85" s="618">
        <v>1</v>
      </c>
      <c r="J85" s="619">
        <v>1</v>
      </c>
      <c r="K85" s="620" t="s">
        <v>219</v>
      </c>
      <c r="L85" s="141"/>
      <c r="M85" s="323" t="s">
        <v>1306</v>
      </c>
      <c r="N85" s="128" t="s">
        <v>1503</v>
      </c>
      <c r="O85" s="587">
        <v>43899</v>
      </c>
      <c r="P85" s="128" t="s">
        <v>838</v>
      </c>
      <c r="Q85" s="845" t="s">
        <v>197</v>
      </c>
    </row>
    <row r="86" spans="1:17" s="127" customFormat="1" ht="25.5" customHeight="1" x14ac:dyDescent="0.4">
      <c r="A86" s="591">
        <v>127</v>
      </c>
      <c r="B86" s="592"/>
      <c r="C86" s="137"/>
      <c r="D86" s="648"/>
      <c r="E86" s="592"/>
      <c r="F86" s="131" t="s">
        <v>407</v>
      </c>
      <c r="G86" s="621" t="s">
        <v>193</v>
      </c>
      <c r="H86" s="897"/>
      <c r="I86" s="618">
        <v>1</v>
      </c>
      <c r="J86" s="619">
        <v>1</v>
      </c>
      <c r="K86" s="620" t="s">
        <v>108</v>
      </c>
      <c r="L86" s="128"/>
      <c r="M86" s="323" t="s">
        <v>408</v>
      </c>
      <c r="N86" s="128" t="s">
        <v>1503</v>
      </c>
      <c r="O86" s="587">
        <v>43899</v>
      </c>
      <c r="P86" s="128" t="s">
        <v>838</v>
      </c>
      <c r="Q86" s="845" t="s">
        <v>197</v>
      </c>
    </row>
    <row r="87" spans="1:17" s="127" customFormat="1" ht="25.5" customHeight="1" x14ac:dyDescent="0.4">
      <c r="A87" s="591">
        <v>129</v>
      </c>
      <c r="B87" s="592"/>
      <c r="C87" s="137"/>
      <c r="D87" s="648"/>
      <c r="E87" s="592"/>
      <c r="F87" s="131" t="s">
        <v>228</v>
      </c>
      <c r="G87" s="621" t="s">
        <v>193</v>
      </c>
      <c r="H87" s="896"/>
      <c r="I87" s="618">
        <v>1</v>
      </c>
      <c r="J87" s="619" t="s">
        <v>194</v>
      </c>
      <c r="K87" s="620" t="s">
        <v>108</v>
      </c>
      <c r="L87" s="323" t="s">
        <v>229</v>
      </c>
      <c r="M87" s="323" t="s">
        <v>1310</v>
      </c>
      <c r="N87" s="128" t="s">
        <v>1503</v>
      </c>
      <c r="O87" s="587">
        <v>43899</v>
      </c>
      <c r="P87" s="128" t="s">
        <v>838</v>
      </c>
      <c r="Q87" s="845" t="s">
        <v>197</v>
      </c>
    </row>
    <row r="88" spans="1:17" s="127" customFormat="1" ht="27" customHeight="1" x14ac:dyDescent="0.4">
      <c r="A88" s="591">
        <v>130</v>
      </c>
      <c r="B88" s="592">
        <v>2</v>
      </c>
      <c r="C88" s="137"/>
      <c r="D88" s="648" t="s">
        <v>270</v>
      </c>
      <c r="E88" s="592">
        <v>1</v>
      </c>
      <c r="F88" s="131" t="s">
        <v>230</v>
      </c>
      <c r="G88" s="621" t="s">
        <v>193</v>
      </c>
      <c r="H88" s="896"/>
      <c r="I88" s="618">
        <v>1</v>
      </c>
      <c r="J88" s="619" t="s">
        <v>194</v>
      </c>
      <c r="K88" s="620" t="s">
        <v>197</v>
      </c>
      <c r="L88" s="128"/>
      <c r="M88" s="128" t="s">
        <v>1246</v>
      </c>
      <c r="N88" s="128" t="s">
        <v>1503</v>
      </c>
      <c r="O88" s="587">
        <v>43899</v>
      </c>
      <c r="P88" s="128" t="s">
        <v>838</v>
      </c>
      <c r="Q88" s="126" t="s">
        <v>197</v>
      </c>
    </row>
    <row r="89" spans="1:17" s="127" customFormat="1" ht="25.5" customHeight="1" x14ac:dyDescent="0.4">
      <c r="A89" s="591">
        <v>131</v>
      </c>
      <c r="B89" s="592">
        <v>1</v>
      </c>
      <c r="C89" s="137"/>
      <c r="D89" s="648"/>
      <c r="E89" s="592"/>
      <c r="F89" s="131" t="s">
        <v>409</v>
      </c>
      <c r="G89" s="621" t="s">
        <v>193</v>
      </c>
      <c r="H89" s="897"/>
      <c r="I89" s="618">
        <v>1</v>
      </c>
      <c r="J89" s="619">
        <v>1</v>
      </c>
      <c r="K89" s="620" t="s">
        <v>108</v>
      </c>
      <c r="L89" s="128" t="s">
        <v>410</v>
      </c>
      <c r="M89" s="323" t="s">
        <v>246</v>
      </c>
      <c r="N89" s="128" t="s">
        <v>1503</v>
      </c>
      <c r="O89" s="587">
        <v>43899</v>
      </c>
      <c r="P89" s="128" t="s">
        <v>838</v>
      </c>
      <c r="Q89" s="126" t="s">
        <v>197</v>
      </c>
    </row>
    <row r="90" spans="1:17" s="127" customFormat="1" ht="25.5" customHeight="1" x14ac:dyDescent="0.4">
      <c r="A90" s="591">
        <v>132</v>
      </c>
      <c r="B90" s="592">
        <v>1</v>
      </c>
      <c r="C90" s="137"/>
      <c r="D90" s="648" t="s">
        <v>231</v>
      </c>
      <c r="E90" s="592"/>
      <c r="F90" s="131" t="s">
        <v>714</v>
      </c>
      <c r="G90" s="621" t="s">
        <v>193</v>
      </c>
      <c r="H90" s="896"/>
      <c r="I90" s="618">
        <v>1</v>
      </c>
      <c r="J90" s="619" t="s">
        <v>194</v>
      </c>
      <c r="K90" s="620" t="s">
        <v>197</v>
      </c>
      <c r="L90" s="128"/>
      <c r="M90" s="323" t="s">
        <v>546</v>
      </c>
      <c r="N90" s="128" t="s">
        <v>1503</v>
      </c>
      <c r="O90" s="587">
        <v>43899</v>
      </c>
      <c r="P90" s="128" t="s">
        <v>838</v>
      </c>
      <c r="Q90" s="126" t="s">
        <v>197</v>
      </c>
    </row>
    <row r="91" spans="1:17" s="127" customFormat="1" ht="25.5" customHeight="1" x14ac:dyDescent="0.4">
      <c r="A91" s="591">
        <v>133</v>
      </c>
      <c r="B91" s="592"/>
      <c r="C91" s="137"/>
      <c r="D91" s="648"/>
      <c r="E91" s="592"/>
      <c r="F91" s="131" t="s">
        <v>411</v>
      </c>
      <c r="G91" s="621" t="s">
        <v>193</v>
      </c>
      <c r="H91" s="897"/>
      <c r="I91" s="618">
        <v>1</v>
      </c>
      <c r="J91" s="619">
        <v>1</v>
      </c>
      <c r="K91" s="620" t="s">
        <v>197</v>
      </c>
      <c r="L91" s="128"/>
      <c r="M91" s="323" t="s">
        <v>412</v>
      </c>
      <c r="N91" s="128" t="s">
        <v>1503</v>
      </c>
      <c r="O91" s="587">
        <v>43899</v>
      </c>
      <c r="P91" s="128" t="s">
        <v>838</v>
      </c>
      <c r="Q91" s="126" t="s">
        <v>197</v>
      </c>
    </row>
    <row r="92" spans="1:17" s="127" customFormat="1" ht="25.5" customHeight="1" x14ac:dyDescent="0.4">
      <c r="A92" s="591">
        <v>134</v>
      </c>
      <c r="B92" s="592"/>
      <c r="C92" s="137"/>
      <c r="D92" s="648"/>
      <c r="E92" s="592"/>
      <c r="F92" s="131" t="s">
        <v>413</v>
      </c>
      <c r="G92" s="621" t="s">
        <v>193</v>
      </c>
      <c r="H92" s="897"/>
      <c r="I92" s="618">
        <v>1</v>
      </c>
      <c r="J92" s="619">
        <v>1</v>
      </c>
      <c r="K92" s="620" t="s">
        <v>108</v>
      </c>
      <c r="L92" s="128"/>
      <c r="M92" s="323" t="s">
        <v>353</v>
      </c>
      <c r="N92" s="158" t="s">
        <v>1258</v>
      </c>
      <c r="O92" s="588">
        <v>37579</v>
      </c>
      <c r="P92" s="323" t="s">
        <v>1257</v>
      </c>
      <c r="Q92" s="126" t="s">
        <v>197</v>
      </c>
    </row>
    <row r="93" spans="1:17" s="127" customFormat="1" ht="25.5" customHeight="1" x14ac:dyDescent="0.4">
      <c r="A93" s="591">
        <v>135</v>
      </c>
      <c r="B93" s="592"/>
      <c r="C93" s="137"/>
      <c r="D93" s="648"/>
      <c r="E93" s="592"/>
      <c r="F93" s="131" t="s">
        <v>414</v>
      </c>
      <c r="G93" s="621" t="s">
        <v>193</v>
      </c>
      <c r="H93" s="897"/>
      <c r="I93" s="618">
        <v>1</v>
      </c>
      <c r="J93" s="619">
        <v>1</v>
      </c>
      <c r="K93" s="620" t="s">
        <v>197</v>
      </c>
      <c r="L93" s="128"/>
      <c r="M93" s="323" t="s">
        <v>697</v>
      </c>
      <c r="N93" s="128" t="s">
        <v>1503</v>
      </c>
      <c r="O93" s="587">
        <v>43899</v>
      </c>
      <c r="P93" s="128" t="s">
        <v>838</v>
      </c>
      <c r="Q93" s="126" t="s">
        <v>197</v>
      </c>
    </row>
    <row r="94" spans="1:17" s="127" customFormat="1" ht="25.5" customHeight="1" x14ac:dyDescent="0.4">
      <c r="A94" s="591">
        <v>136</v>
      </c>
      <c r="B94" s="592"/>
      <c r="C94" s="137"/>
      <c r="D94" s="648"/>
      <c r="E94" s="592"/>
      <c r="F94" s="131" t="s">
        <v>415</v>
      </c>
      <c r="G94" s="621" t="s">
        <v>193</v>
      </c>
      <c r="H94" s="897"/>
      <c r="I94" s="618">
        <v>1</v>
      </c>
      <c r="J94" s="619">
        <v>1</v>
      </c>
      <c r="K94" s="620" t="s">
        <v>108</v>
      </c>
      <c r="L94" s="128"/>
      <c r="M94" s="323" t="s">
        <v>395</v>
      </c>
      <c r="N94" s="128" t="s">
        <v>1503</v>
      </c>
      <c r="O94" s="587">
        <v>43899</v>
      </c>
      <c r="P94" s="128" t="s">
        <v>838</v>
      </c>
      <c r="Q94" s="126" t="s">
        <v>197</v>
      </c>
    </row>
    <row r="95" spans="1:17" s="127" customFormat="1" ht="25.5" customHeight="1" x14ac:dyDescent="0.4">
      <c r="A95" s="591">
        <v>137</v>
      </c>
      <c r="B95" s="592"/>
      <c r="C95" s="137"/>
      <c r="D95" s="648"/>
      <c r="E95" s="592"/>
      <c r="F95" s="131" t="s">
        <v>416</v>
      </c>
      <c r="G95" s="621" t="s">
        <v>193</v>
      </c>
      <c r="H95" s="897"/>
      <c r="I95" s="618">
        <v>1</v>
      </c>
      <c r="J95" s="619">
        <v>1</v>
      </c>
      <c r="K95" s="620" t="s">
        <v>197</v>
      </c>
      <c r="L95" s="141" t="s">
        <v>1326</v>
      </c>
      <c r="M95" s="323" t="s">
        <v>1357</v>
      </c>
      <c r="N95" s="128" t="s">
        <v>1503</v>
      </c>
      <c r="O95" s="587">
        <v>43899</v>
      </c>
      <c r="P95" s="128" t="s">
        <v>838</v>
      </c>
      <c r="Q95" s="126" t="s">
        <v>197</v>
      </c>
    </row>
    <row r="96" spans="1:17" s="127" customFormat="1" ht="25.5" customHeight="1" x14ac:dyDescent="0.4">
      <c r="A96" s="591">
        <v>138</v>
      </c>
      <c r="B96" s="592"/>
      <c r="C96" s="137"/>
      <c r="D96" s="648"/>
      <c r="E96" s="592"/>
      <c r="F96" s="131" t="s">
        <v>417</v>
      </c>
      <c r="G96" s="621" t="s">
        <v>193</v>
      </c>
      <c r="H96" s="897">
        <v>1</v>
      </c>
      <c r="I96" s="618">
        <v>1</v>
      </c>
      <c r="J96" s="619">
        <v>1</v>
      </c>
      <c r="K96" s="620" t="s">
        <v>197</v>
      </c>
      <c r="L96" s="128"/>
      <c r="M96" s="323" t="s">
        <v>1499</v>
      </c>
      <c r="N96" s="128" t="s">
        <v>1503</v>
      </c>
      <c r="O96" s="887">
        <v>43899</v>
      </c>
      <c r="P96" s="809" t="s">
        <v>838</v>
      </c>
      <c r="Q96" s="126" t="s">
        <v>197</v>
      </c>
    </row>
    <row r="97" spans="1:17" s="127" customFormat="1" ht="25.5" customHeight="1" x14ac:dyDescent="0.4">
      <c r="A97" s="591">
        <v>139</v>
      </c>
      <c r="B97" s="592">
        <v>1</v>
      </c>
      <c r="C97" s="137"/>
      <c r="D97" s="648"/>
      <c r="E97" s="592"/>
      <c r="F97" s="131" t="s">
        <v>418</v>
      </c>
      <c r="G97" s="621" t="s">
        <v>193</v>
      </c>
      <c r="H97" s="897"/>
      <c r="I97" s="618">
        <v>1</v>
      </c>
      <c r="J97" s="619">
        <v>1</v>
      </c>
      <c r="K97" s="620" t="s">
        <v>219</v>
      </c>
      <c r="L97" s="141"/>
      <c r="M97" s="323" t="s">
        <v>1307</v>
      </c>
      <c r="N97" s="128" t="s">
        <v>1503</v>
      </c>
      <c r="O97" s="587">
        <v>43899</v>
      </c>
      <c r="P97" s="128" t="s">
        <v>838</v>
      </c>
      <c r="Q97" s="845" t="s">
        <v>197</v>
      </c>
    </row>
    <row r="98" spans="1:17" s="127" customFormat="1" ht="25.5" customHeight="1" x14ac:dyDescent="0.4">
      <c r="A98" s="591">
        <v>141</v>
      </c>
      <c r="B98" s="592"/>
      <c r="C98" s="137"/>
      <c r="D98" s="648"/>
      <c r="E98" s="592"/>
      <c r="F98" s="131" t="s">
        <v>419</v>
      </c>
      <c r="G98" s="621" t="s">
        <v>193</v>
      </c>
      <c r="H98" s="897"/>
      <c r="I98" s="618">
        <v>1</v>
      </c>
      <c r="J98" s="619">
        <v>1</v>
      </c>
      <c r="K98" s="620" t="s">
        <v>219</v>
      </c>
      <c r="L98" s="128"/>
      <c r="M98" s="323" t="s">
        <v>1307</v>
      </c>
      <c r="N98" s="128" t="s">
        <v>1503</v>
      </c>
      <c r="O98" s="587">
        <v>43899</v>
      </c>
      <c r="P98" s="128" t="s">
        <v>838</v>
      </c>
      <c r="Q98" s="845" t="s">
        <v>197</v>
      </c>
    </row>
    <row r="99" spans="1:17" s="130" customFormat="1" ht="24" customHeight="1" x14ac:dyDescent="0.4">
      <c r="A99" s="591">
        <v>142</v>
      </c>
      <c r="B99" s="592"/>
      <c r="C99" s="137"/>
      <c r="D99" s="648"/>
      <c r="E99" s="592"/>
      <c r="F99" s="131" t="s">
        <v>420</v>
      </c>
      <c r="G99" s="621" t="s">
        <v>193</v>
      </c>
      <c r="H99" s="897"/>
      <c r="I99" s="618">
        <v>1</v>
      </c>
      <c r="J99" s="619">
        <v>1</v>
      </c>
      <c r="K99" s="620" t="s">
        <v>219</v>
      </c>
      <c r="L99" s="141"/>
      <c r="M99" s="323" t="s">
        <v>1307</v>
      </c>
      <c r="N99" s="128" t="s">
        <v>1503</v>
      </c>
      <c r="O99" s="587">
        <v>43899</v>
      </c>
      <c r="P99" s="128" t="s">
        <v>838</v>
      </c>
      <c r="Q99" s="845" t="s">
        <v>197</v>
      </c>
    </row>
    <row r="100" spans="1:17" s="130" customFormat="1" ht="24" customHeight="1" x14ac:dyDescent="0.4">
      <c r="A100" s="610">
        <v>143</v>
      </c>
      <c r="B100" s="611">
        <v>1</v>
      </c>
      <c r="C100" s="599"/>
      <c r="D100" s="654" t="s">
        <v>232</v>
      </c>
      <c r="E100" s="592"/>
      <c r="F100" s="847" t="s">
        <v>233</v>
      </c>
      <c r="G100" s="621" t="s">
        <v>193</v>
      </c>
      <c r="H100" s="896"/>
      <c r="I100" s="618">
        <v>1</v>
      </c>
      <c r="J100" s="619" t="s">
        <v>194</v>
      </c>
      <c r="K100" s="620" t="s">
        <v>108</v>
      </c>
      <c r="L100" s="128" t="s">
        <v>234</v>
      </c>
      <c r="M100" s="128" t="s">
        <v>1308</v>
      </c>
      <c r="N100" s="128" t="s">
        <v>1503</v>
      </c>
      <c r="O100" s="587">
        <v>43899</v>
      </c>
      <c r="P100" s="128" t="s">
        <v>838</v>
      </c>
      <c r="Q100" s="845" t="s">
        <v>197</v>
      </c>
    </row>
    <row r="101" spans="1:17" s="130" customFormat="1" ht="24" customHeight="1" x14ac:dyDescent="0.4">
      <c r="A101" s="610">
        <v>145</v>
      </c>
      <c r="B101" s="611"/>
      <c r="C101" s="599"/>
      <c r="D101" s="654"/>
      <c r="E101" s="592"/>
      <c r="F101" s="886" t="s">
        <v>421</v>
      </c>
      <c r="G101" s="621" t="s">
        <v>193</v>
      </c>
      <c r="H101" s="897"/>
      <c r="I101" s="618">
        <v>1</v>
      </c>
      <c r="J101" s="619">
        <v>1</v>
      </c>
      <c r="K101" s="620" t="s">
        <v>219</v>
      </c>
      <c r="L101" s="141"/>
      <c r="M101" s="128" t="s">
        <v>220</v>
      </c>
      <c r="N101" s="128" t="s">
        <v>1503</v>
      </c>
      <c r="O101" s="587">
        <v>43899</v>
      </c>
      <c r="P101" s="128" t="s">
        <v>838</v>
      </c>
      <c r="Q101" s="845" t="s">
        <v>197</v>
      </c>
    </row>
    <row r="102" spans="1:17" s="130" customFormat="1" ht="24" customHeight="1" x14ac:dyDescent="0.4">
      <c r="A102" s="610">
        <v>146</v>
      </c>
      <c r="B102" s="611">
        <v>1</v>
      </c>
      <c r="C102" s="599"/>
      <c r="D102" s="654"/>
      <c r="E102" s="592"/>
      <c r="F102" s="847" t="s">
        <v>422</v>
      </c>
      <c r="G102" s="621" t="s">
        <v>193</v>
      </c>
      <c r="H102" s="897"/>
      <c r="I102" s="618">
        <v>1</v>
      </c>
      <c r="J102" s="619">
        <v>1</v>
      </c>
      <c r="K102" s="620" t="s">
        <v>108</v>
      </c>
      <c r="L102" s="128" t="s">
        <v>397</v>
      </c>
      <c r="M102" s="128" t="s">
        <v>1309</v>
      </c>
      <c r="N102" s="128" t="s">
        <v>1503</v>
      </c>
      <c r="O102" s="587">
        <v>43899</v>
      </c>
      <c r="P102" s="128" t="s">
        <v>838</v>
      </c>
      <c r="Q102" s="845" t="s">
        <v>197</v>
      </c>
    </row>
    <row r="103" spans="1:17" s="130" customFormat="1" ht="24" customHeight="1" x14ac:dyDescent="0.4">
      <c r="A103" s="610">
        <v>147</v>
      </c>
      <c r="B103" s="611">
        <v>1</v>
      </c>
      <c r="C103" s="599"/>
      <c r="D103" s="654" t="s">
        <v>235</v>
      </c>
      <c r="E103" s="592"/>
      <c r="F103" s="847" t="s">
        <v>236</v>
      </c>
      <c r="G103" s="621" t="s">
        <v>193</v>
      </c>
      <c r="H103" s="896"/>
      <c r="I103" s="618">
        <v>1</v>
      </c>
      <c r="J103" s="619" t="s">
        <v>194</v>
      </c>
      <c r="K103" s="620" t="s">
        <v>197</v>
      </c>
      <c r="L103" s="125" t="s">
        <v>1313</v>
      </c>
      <c r="M103" s="128" t="s">
        <v>1314</v>
      </c>
      <c r="N103" s="158" t="s">
        <v>1312</v>
      </c>
      <c r="O103" s="587">
        <v>37273</v>
      </c>
      <c r="P103" s="128" t="s">
        <v>1311</v>
      </c>
      <c r="Q103" s="845" t="s">
        <v>197</v>
      </c>
    </row>
    <row r="104" spans="1:17" s="130" customFormat="1" ht="24" customHeight="1" x14ac:dyDescent="0.4">
      <c r="A104" s="610">
        <v>148</v>
      </c>
      <c r="B104" s="611">
        <v>1</v>
      </c>
      <c r="C104" s="599"/>
      <c r="D104" s="654" t="s">
        <v>237</v>
      </c>
      <c r="E104" s="592">
        <v>1</v>
      </c>
      <c r="F104" s="847" t="s">
        <v>1238</v>
      </c>
      <c r="G104" s="621" t="s">
        <v>193</v>
      </c>
      <c r="H104" s="896"/>
      <c r="I104" s="618">
        <v>1</v>
      </c>
      <c r="J104" s="619" t="s">
        <v>194</v>
      </c>
      <c r="K104" s="620" t="s">
        <v>108</v>
      </c>
      <c r="L104" s="128" t="s">
        <v>1315</v>
      </c>
      <c r="M104" s="128" t="s">
        <v>1314</v>
      </c>
      <c r="N104" s="158" t="s">
        <v>1312</v>
      </c>
      <c r="O104" s="587">
        <v>37273</v>
      </c>
      <c r="P104" s="128" t="s">
        <v>1311</v>
      </c>
      <c r="Q104" s="845" t="s">
        <v>197</v>
      </c>
    </row>
    <row r="105" spans="1:17" s="130" customFormat="1" ht="24" customHeight="1" x14ac:dyDescent="0.4">
      <c r="A105" s="610">
        <v>149</v>
      </c>
      <c r="B105" s="611"/>
      <c r="C105" s="599"/>
      <c r="D105" s="654"/>
      <c r="E105" s="592"/>
      <c r="F105" s="847" t="s">
        <v>424</v>
      </c>
      <c r="G105" s="621" t="s">
        <v>193</v>
      </c>
      <c r="H105" s="897"/>
      <c r="I105" s="618">
        <v>1</v>
      </c>
      <c r="J105" s="619">
        <v>1</v>
      </c>
      <c r="K105" s="620" t="s">
        <v>197</v>
      </c>
      <c r="L105" s="128"/>
      <c r="M105" s="128" t="s">
        <v>1327</v>
      </c>
      <c r="N105" s="128" t="s">
        <v>1503</v>
      </c>
      <c r="O105" s="587">
        <v>43899</v>
      </c>
      <c r="P105" s="128" t="s">
        <v>838</v>
      </c>
      <c r="Q105" s="126" t="s">
        <v>197</v>
      </c>
    </row>
    <row r="106" spans="1:17" s="130" customFormat="1" ht="24" customHeight="1" x14ac:dyDescent="0.4">
      <c r="A106" s="610">
        <v>150</v>
      </c>
      <c r="B106" s="611"/>
      <c r="C106" s="599"/>
      <c r="D106" s="654"/>
      <c r="E106" s="592"/>
      <c r="F106" s="847" t="s">
        <v>425</v>
      </c>
      <c r="G106" s="621" t="s">
        <v>193</v>
      </c>
      <c r="H106" s="897"/>
      <c r="I106" s="618">
        <v>1</v>
      </c>
      <c r="J106" s="619">
        <v>1</v>
      </c>
      <c r="K106" s="620" t="s">
        <v>219</v>
      </c>
      <c r="L106" s="128"/>
      <c r="M106" s="323" t="s">
        <v>220</v>
      </c>
      <c r="N106" s="128" t="s">
        <v>1503</v>
      </c>
      <c r="O106" s="587">
        <v>43899</v>
      </c>
      <c r="P106" s="128" t="s">
        <v>838</v>
      </c>
      <c r="Q106" s="845" t="s">
        <v>197</v>
      </c>
    </row>
    <row r="107" spans="1:17" s="130" customFormat="1" ht="24" customHeight="1" x14ac:dyDescent="0.4">
      <c r="A107" s="610">
        <v>151</v>
      </c>
      <c r="B107" s="611"/>
      <c r="C107" s="599"/>
      <c r="D107" s="654" t="s">
        <v>240</v>
      </c>
      <c r="E107" s="592">
        <v>1</v>
      </c>
      <c r="F107" s="847" t="s">
        <v>241</v>
      </c>
      <c r="G107" s="621" t="s">
        <v>242</v>
      </c>
      <c r="H107" s="896">
        <v>100</v>
      </c>
      <c r="I107" s="618">
        <v>1</v>
      </c>
      <c r="J107" s="619" t="s">
        <v>194</v>
      </c>
      <c r="K107" s="620" t="s">
        <v>197</v>
      </c>
      <c r="L107" s="128" t="s">
        <v>243</v>
      </c>
      <c r="M107" s="156" t="s">
        <v>1240</v>
      </c>
      <c r="N107" s="128" t="s">
        <v>1503</v>
      </c>
      <c r="O107" s="887">
        <v>43899</v>
      </c>
      <c r="P107" s="809" t="s">
        <v>838</v>
      </c>
      <c r="Q107" s="845" t="s">
        <v>197</v>
      </c>
    </row>
    <row r="108" spans="1:17" s="130" customFormat="1" ht="24" customHeight="1" x14ac:dyDescent="0.4">
      <c r="A108" s="610">
        <v>152</v>
      </c>
      <c r="B108" s="611"/>
      <c r="C108" s="599"/>
      <c r="D108" s="654"/>
      <c r="E108" s="592"/>
      <c r="F108" s="847" t="s">
        <v>247</v>
      </c>
      <c r="G108" s="621" t="s">
        <v>193</v>
      </c>
      <c r="H108" s="896"/>
      <c r="I108" s="618">
        <v>1</v>
      </c>
      <c r="J108" s="619" t="s">
        <v>194</v>
      </c>
      <c r="K108" s="620" t="s">
        <v>219</v>
      </c>
      <c r="L108" s="128"/>
      <c r="M108" s="128" t="s">
        <v>220</v>
      </c>
      <c r="N108" s="128" t="s">
        <v>1503</v>
      </c>
      <c r="O108" s="587">
        <v>43899</v>
      </c>
      <c r="P108" s="128" t="s">
        <v>838</v>
      </c>
      <c r="Q108" s="845" t="s">
        <v>197</v>
      </c>
    </row>
    <row r="109" spans="1:17" s="130" customFormat="1" ht="24" customHeight="1" x14ac:dyDescent="0.4">
      <c r="A109" s="610">
        <v>153</v>
      </c>
      <c r="B109" s="611">
        <v>2</v>
      </c>
      <c r="C109" s="599"/>
      <c r="D109" s="654"/>
      <c r="E109" s="592"/>
      <c r="F109" s="847" t="s">
        <v>426</v>
      </c>
      <c r="G109" s="621" t="s">
        <v>193</v>
      </c>
      <c r="H109" s="897"/>
      <c r="I109" s="618">
        <v>1</v>
      </c>
      <c r="J109" s="619">
        <v>1</v>
      </c>
      <c r="K109" s="620" t="s">
        <v>219</v>
      </c>
      <c r="L109" s="128"/>
      <c r="M109" s="128" t="s">
        <v>220</v>
      </c>
      <c r="N109" s="128" t="s">
        <v>1503</v>
      </c>
      <c r="O109" s="587">
        <v>43899</v>
      </c>
      <c r="P109" s="128" t="s">
        <v>838</v>
      </c>
      <c r="Q109" s="845" t="s">
        <v>197</v>
      </c>
    </row>
    <row r="110" spans="1:17" s="130" customFormat="1" ht="24" customHeight="1" x14ac:dyDescent="0.4">
      <c r="A110" s="610">
        <v>154</v>
      </c>
      <c r="B110" s="611"/>
      <c r="C110" s="599"/>
      <c r="D110" s="654" t="s">
        <v>244</v>
      </c>
      <c r="E110" s="592">
        <v>1</v>
      </c>
      <c r="F110" s="847" t="s">
        <v>245</v>
      </c>
      <c r="G110" s="621" t="s">
        <v>193</v>
      </c>
      <c r="H110" s="896">
        <v>100</v>
      </c>
      <c r="I110" s="618">
        <v>1</v>
      </c>
      <c r="J110" s="619" t="s">
        <v>194</v>
      </c>
      <c r="K110" s="620" t="s">
        <v>197</v>
      </c>
      <c r="L110" s="128" t="s">
        <v>243</v>
      </c>
      <c r="M110" s="156" t="s">
        <v>1237</v>
      </c>
      <c r="N110" s="128" t="s">
        <v>1503</v>
      </c>
      <c r="O110" s="887">
        <v>43899</v>
      </c>
      <c r="P110" s="809" t="s">
        <v>838</v>
      </c>
      <c r="Q110" s="845" t="s">
        <v>197</v>
      </c>
    </row>
    <row r="111" spans="1:17" s="130" customFormat="1" ht="24" customHeight="1" x14ac:dyDescent="0.4">
      <c r="A111" s="610">
        <v>155</v>
      </c>
      <c r="B111" s="611"/>
      <c r="C111" s="599"/>
      <c r="D111" s="654"/>
      <c r="E111" s="592"/>
      <c r="F111" s="847" t="s">
        <v>427</v>
      </c>
      <c r="G111" s="621" t="s">
        <v>193</v>
      </c>
      <c r="H111" s="897"/>
      <c r="I111" s="618">
        <v>1</v>
      </c>
      <c r="J111" s="619">
        <v>1</v>
      </c>
      <c r="K111" s="620" t="s">
        <v>108</v>
      </c>
      <c r="L111" s="128"/>
      <c r="M111" s="128" t="s">
        <v>428</v>
      </c>
      <c r="N111" s="128" t="s">
        <v>1503</v>
      </c>
      <c r="O111" s="587">
        <v>43899</v>
      </c>
      <c r="P111" s="128" t="s">
        <v>838</v>
      </c>
      <c r="Q111" s="845" t="s">
        <v>197</v>
      </c>
    </row>
    <row r="112" spans="1:17" s="130" customFormat="1" ht="24" customHeight="1" x14ac:dyDescent="0.4">
      <c r="A112" s="610">
        <v>156</v>
      </c>
      <c r="B112" s="611">
        <v>2</v>
      </c>
      <c r="C112" s="599"/>
      <c r="D112" s="654" t="s">
        <v>283</v>
      </c>
      <c r="E112" s="592">
        <v>1</v>
      </c>
      <c r="F112" s="847" t="s">
        <v>238</v>
      </c>
      <c r="G112" s="621" t="s">
        <v>193</v>
      </c>
      <c r="H112" s="896"/>
      <c r="I112" s="618">
        <v>1</v>
      </c>
      <c r="J112" s="619" t="s">
        <v>194</v>
      </c>
      <c r="K112" s="620" t="s">
        <v>108</v>
      </c>
      <c r="L112" s="128" t="s">
        <v>239</v>
      </c>
      <c r="M112" s="128" t="s">
        <v>696</v>
      </c>
      <c r="N112" s="158" t="s">
        <v>1258</v>
      </c>
      <c r="O112" s="588">
        <v>37579</v>
      </c>
      <c r="P112" s="323" t="s">
        <v>1257</v>
      </c>
      <c r="Q112" s="845" t="s">
        <v>197</v>
      </c>
    </row>
    <row r="113" spans="1:17" s="130" customFormat="1" ht="24" customHeight="1" x14ac:dyDescent="0.4">
      <c r="A113" s="610">
        <v>157</v>
      </c>
      <c r="B113" s="611"/>
      <c r="C113" s="599"/>
      <c r="D113" s="654" t="s">
        <v>252</v>
      </c>
      <c r="E113" s="592"/>
      <c r="F113" s="847" t="s">
        <v>253</v>
      </c>
      <c r="G113" s="621" t="s">
        <v>193</v>
      </c>
      <c r="H113" s="896"/>
      <c r="I113" s="618">
        <v>1</v>
      </c>
      <c r="J113" s="619" t="s">
        <v>194</v>
      </c>
      <c r="K113" s="620" t="s">
        <v>108</v>
      </c>
      <c r="L113" s="128" t="s">
        <v>254</v>
      </c>
      <c r="M113" s="128" t="s">
        <v>1485</v>
      </c>
      <c r="N113" s="128" t="s">
        <v>1503</v>
      </c>
      <c r="O113" s="587">
        <v>43899</v>
      </c>
      <c r="P113" s="128" t="s">
        <v>838</v>
      </c>
      <c r="Q113" s="845" t="s">
        <v>197</v>
      </c>
    </row>
    <row r="114" spans="1:17" s="130" customFormat="1" ht="24" customHeight="1" x14ac:dyDescent="0.4">
      <c r="A114" s="610">
        <v>158</v>
      </c>
      <c r="B114" s="611">
        <v>1</v>
      </c>
      <c r="C114" s="599"/>
      <c r="D114" s="654" t="s">
        <v>250</v>
      </c>
      <c r="E114" s="592"/>
      <c r="F114" s="847" t="s">
        <v>251</v>
      </c>
      <c r="G114" s="621" t="s">
        <v>193</v>
      </c>
      <c r="H114" s="896"/>
      <c r="I114" s="618">
        <v>1</v>
      </c>
      <c r="J114" s="619" t="s">
        <v>194</v>
      </c>
      <c r="K114" s="620" t="s">
        <v>219</v>
      </c>
      <c r="L114" s="141"/>
      <c r="M114" s="128" t="s">
        <v>220</v>
      </c>
      <c r="N114" s="128" t="s">
        <v>1503</v>
      </c>
      <c r="O114" s="587">
        <v>43899</v>
      </c>
      <c r="P114" s="128" t="s">
        <v>838</v>
      </c>
      <c r="Q114" s="845" t="s">
        <v>197</v>
      </c>
    </row>
    <row r="115" spans="1:17" s="130" customFormat="1" ht="24" customHeight="1" x14ac:dyDescent="0.4">
      <c r="A115" s="610">
        <v>159</v>
      </c>
      <c r="B115" s="611"/>
      <c r="C115" s="599"/>
      <c r="D115" s="654"/>
      <c r="E115" s="592"/>
      <c r="F115" s="847" t="s">
        <v>429</v>
      </c>
      <c r="G115" s="621" t="s">
        <v>193</v>
      </c>
      <c r="H115" s="897"/>
      <c r="I115" s="618">
        <v>1</v>
      </c>
      <c r="J115" s="619">
        <v>1</v>
      </c>
      <c r="K115" s="620" t="s">
        <v>219</v>
      </c>
      <c r="L115" s="141" t="s">
        <v>1328</v>
      </c>
      <c r="M115" s="128" t="s">
        <v>220</v>
      </c>
      <c r="N115" s="128" t="s">
        <v>1503</v>
      </c>
      <c r="O115" s="587">
        <v>43899</v>
      </c>
      <c r="P115" s="128" t="s">
        <v>838</v>
      </c>
      <c r="Q115" s="845" t="s">
        <v>197</v>
      </c>
    </row>
    <row r="116" spans="1:17" s="130" customFormat="1" ht="24" customHeight="1" x14ac:dyDescent="0.4">
      <c r="A116" s="610">
        <v>160</v>
      </c>
      <c r="B116" s="611"/>
      <c r="C116" s="599"/>
      <c r="D116" s="654" t="s">
        <v>248</v>
      </c>
      <c r="E116" s="592"/>
      <c r="F116" s="847" t="s">
        <v>1248</v>
      </c>
      <c r="G116" s="621" t="s">
        <v>193</v>
      </c>
      <c r="H116" s="896"/>
      <c r="I116" s="618">
        <v>1</v>
      </c>
      <c r="J116" s="619" t="s">
        <v>194</v>
      </c>
      <c r="K116" s="620" t="s">
        <v>108</v>
      </c>
      <c r="L116" s="128"/>
      <c r="M116" s="128" t="s">
        <v>249</v>
      </c>
      <c r="N116" s="128" t="s">
        <v>1503</v>
      </c>
      <c r="O116" s="587">
        <v>43899</v>
      </c>
      <c r="P116" s="128" t="s">
        <v>838</v>
      </c>
      <c r="Q116" s="845" t="s">
        <v>197</v>
      </c>
    </row>
    <row r="117" spans="1:17" s="130" customFormat="1" ht="24" customHeight="1" x14ac:dyDescent="0.4">
      <c r="A117" s="610">
        <v>161</v>
      </c>
      <c r="B117" s="611"/>
      <c r="C117" s="599"/>
      <c r="D117" s="654"/>
      <c r="E117" s="592"/>
      <c r="F117" s="847" t="s">
        <v>430</v>
      </c>
      <c r="G117" s="621" t="s">
        <v>193</v>
      </c>
      <c r="H117" s="897"/>
      <c r="I117" s="618">
        <v>1</v>
      </c>
      <c r="J117" s="619">
        <v>1</v>
      </c>
      <c r="K117" s="620" t="s">
        <v>219</v>
      </c>
      <c r="L117" s="141"/>
      <c r="M117" s="128" t="s">
        <v>1329</v>
      </c>
      <c r="N117" s="128" t="s">
        <v>1503</v>
      </c>
      <c r="O117" s="587">
        <v>43899</v>
      </c>
      <c r="P117" s="128" t="s">
        <v>838</v>
      </c>
      <c r="Q117" s="845" t="s">
        <v>197</v>
      </c>
    </row>
    <row r="118" spans="1:17" s="130" customFormat="1" ht="24" customHeight="1" x14ac:dyDescent="0.4">
      <c r="A118" s="591">
        <v>162</v>
      </c>
      <c r="B118" s="585"/>
      <c r="C118" s="598"/>
      <c r="D118" s="655"/>
      <c r="E118" s="592"/>
      <c r="F118" s="131" t="s">
        <v>431</v>
      </c>
      <c r="G118" s="621" t="s">
        <v>193</v>
      </c>
      <c r="H118" s="897"/>
      <c r="I118" s="618">
        <v>1</v>
      </c>
      <c r="J118" s="619">
        <v>1</v>
      </c>
      <c r="K118" s="620" t="s">
        <v>108</v>
      </c>
      <c r="L118" s="128"/>
      <c r="M118" s="128" t="s">
        <v>432</v>
      </c>
      <c r="N118" s="128" t="s">
        <v>1503</v>
      </c>
      <c r="O118" s="587">
        <v>43899</v>
      </c>
      <c r="P118" s="128" t="s">
        <v>838</v>
      </c>
      <c r="Q118" s="845" t="s">
        <v>197</v>
      </c>
    </row>
    <row r="119" spans="1:17" s="130" customFormat="1" ht="24" customHeight="1" x14ac:dyDescent="0.4">
      <c r="A119" s="591">
        <v>163</v>
      </c>
      <c r="B119" s="585"/>
      <c r="C119" s="598"/>
      <c r="D119" s="655"/>
      <c r="E119" s="592"/>
      <c r="F119" s="891" t="s">
        <v>433</v>
      </c>
      <c r="G119" s="621" t="s">
        <v>193</v>
      </c>
      <c r="H119" s="897"/>
      <c r="I119" s="618">
        <v>1</v>
      </c>
      <c r="J119" s="619">
        <v>1</v>
      </c>
      <c r="K119" s="620" t="s">
        <v>197</v>
      </c>
      <c r="L119" s="128"/>
      <c r="M119" s="128" t="s">
        <v>209</v>
      </c>
      <c r="N119" s="158" t="s">
        <v>1258</v>
      </c>
      <c r="O119" s="588">
        <v>37579</v>
      </c>
      <c r="P119" s="323" t="s">
        <v>1257</v>
      </c>
      <c r="Q119" s="845" t="s">
        <v>197</v>
      </c>
    </row>
    <row r="120" spans="1:17" s="130" customFormat="1" ht="24" customHeight="1" x14ac:dyDescent="0.4">
      <c r="A120" s="610">
        <v>164</v>
      </c>
      <c r="B120" s="611">
        <v>1</v>
      </c>
      <c r="C120" s="599"/>
      <c r="D120" s="654" t="s">
        <v>258</v>
      </c>
      <c r="E120" s="592"/>
      <c r="F120" s="847" t="s">
        <v>259</v>
      </c>
      <c r="G120" s="621" t="s">
        <v>193</v>
      </c>
      <c r="H120" s="896"/>
      <c r="I120" s="618">
        <v>1</v>
      </c>
      <c r="J120" s="619" t="s">
        <v>194</v>
      </c>
      <c r="K120" s="620" t="s">
        <v>219</v>
      </c>
      <c r="L120" s="141"/>
      <c r="M120" s="589" t="s">
        <v>220</v>
      </c>
      <c r="N120" s="128" t="s">
        <v>1503</v>
      </c>
      <c r="O120" s="587">
        <v>43899</v>
      </c>
      <c r="P120" s="128" t="s">
        <v>838</v>
      </c>
      <c r="Q120" s="845" t="s">
        <v>197</v>
      </c>
    </row>
    <row r="121" spans="1:17" s="130" customFormat="1" ht="24" customHeight="1" x14ac:dyDescent="0.4">
      <c r="A121" s="591">
        <v>165</v>
      </c>
      <c r="B121" s="592"/>
      <c r="C121" s="137"/>
      <c r="D121" s="648"/>
      <c r="E121" s="592"/>
      <c r="F121" s="131" t="s">
        <v>434</v>
      </c>
      <c r="G121" s="621" t="s">
        <v>193</v>
      </c>
      <c r="H121" s="897"/>
      <c r="I121" s="618">
        <v>1</v>
      </c>
      <c r="J121" s="619">
        <v>1</v>
      </c>
      <c r="K121" s="620" t="s">
        <v>219</v>
      </c>
      <c r="L121" s="128"/>
      <c r="M121" s="589" t="s">
        <v>220</v>
      </c>
      <c r="N121" s="128" t="s">
        <v>1503</v>
      </c>
      <c r="O121" s="587">
        <v>43899</v>
      </c>
      <c r="P121" s="128" t="s">
        <v>838</v>
      </c>
      <c r="Q121" s="845" t="s">
        <v>197</v>
      </c>
    </row>
    <row r="122" spans="1:17" s="130" customFormat="1" ht="24" customHeight="1" x14ac:dyDescent="0.4">
      <c r="A122" s="591">
        <v>166</v>
      </c>
      <c r="B122" s="592">
        <v>1</v>
      </c>
      <c r="C122" s="137"/>
      <c r="D122" s="648" t="s">
        <v>260</v>
      </c>
      <c r="E122" s="592"/>
      <c r="F122" s="131" t="s">
        <v>261</v>
      </c>
      <c r="G122" s="621" t="s">
        <v>193</v>
      </c>
      <c r="H122" s="896"/>
      <c r="I122" s="618">
        <v>1</v>
      </c>
      <c r="J122" s="619" t="s">
        <v>194</v>
      </c>
      <c r="K122" s="620" t="s">
        <v>197</v>
      </c>
      <c r="L122" s="141"/>
      <c r="M122" s="128" t="s">
        <v>1316</v>
      </c>
      <c r="N122" s="158" t="s">
        <v>1312</v>
      </c>
      <c r="O122" s="587">
        <v>37273</v>
      </c>
      <c r="P122" s="128" t="s">
        <v>1311</v>
      </c>
      <c r="Q122" s="845" t="s">
        <v>197</v>
      </c>
    </row>
    <row r="123" spans="1:17" s="130" customFormat="1" ht="24" customHeight="1" x14ac:dyDescent="0.4">
      <c r="A123" s="591">
        <v>167</v>
      </c>
      <c r="B123" s="592"/>
      <c r="C123" s="137"/>
      <c r="D123" s="648" t="s">
        <v>255</v>
      </c>
      <c r="E123" s="592"/>
      <c r="F123" s="131" t="s">
        <v>256</v>
      </c>
      <c r="G123" s="621" t="s">
        <v>193</v>
      </c>
      <c r="H123" s="896"/>
      <c r="I123" s="618">
        <v>1</v>
      </c>
      <c r="J123" s="619" t="s">
        <v>194</v>
      </c>
      <c r="K123" s="620" t="s">
        <v>108</v>
      </c>
      <c r="L123" s="128"/>
      <c r="M123" s="589" t="s">
        <v>257</v>
      </c>
      <c r="N123" s="128" t="s">
        <v>1503</v>
      </c>
      <c r="O123" s="587">
        <v>43899</v>
      </c>
      <c r="P123" s="128" t="s">
        <v>838</v>
      </c>
      <c r="Q123" s="845" t="s">
        <v>197</v>
      </c>
    </row>
    <row r="124" spans="1:17" s="130" customFormat="1" ht="23.25" customHeight="1" x14ac:dyDescent="0.4">
      <c r="A124" s="591">
        <v>168</v>
      </c>
      <c r="B124" s="592"/>
      <c r="C124" s="137"/>
      <c r="D124" s="648"/>
      <c r="E124" s="592"/>
      <c r="F124" s="131" t="s">
        <v>1330</v>
      </c>
      <c r="G124" s="621" t="s">
        <v>193</v>
      </c>
      <c r="H124" s="897"/>
      <c r="I124" s="618">
        <v>1</v>
      </c>
      <c r="J124" s="619">
        <v>1</v>
      </c>
      <c r="K124" s="620" t="s">
        <v>108</v>
      </c>
      <c r="L124" s="128"/>
      <c r="M124" s="128" t="s">
        <v>1331</v>
      </c>
      <c r="N124" s="128" t="s">
        <v>1503</v>
      </c>
      <c r="O124" s="587">
        <v>43899</v>
      </c>
      <c r="P124" s="128" t="s">
        <v>838</v>
      </c>
      <c r="Q124" s="845" t="s">
        <v>197</v>
      </c>
    </row>
    <row r="125" spans="1:17" s="130" customFormat="1" ht="23.25" customHeight="1" x14ac:dyDescent="0.4">
      <c r="A125" s="591">
        <v>169</v>
      </c>
      <c r="B125" s="592"/>
      <c r="C125" s="137"/>
      <c r="D125" s="648"/>
      <c r="E125" s="592"/>
      <c r="F125" s="131" t="s">
        <v>435</v>
      </c>
      <c r="G125" s="621" t="s">
        <v>193</v>
      </c>
      <c r="H125" s="897"/>
      <c r="I125" s="618">
        <v>1</v>
      </c>
      <c r="J125" s="619">
        <v>1</v>
      </c>
      <c r="K125" s="620" t="s">
        <v>219</v>
      </c>
      <c r="L125" s="128" t="s">
        <v>1332</v>
      </c>
      <c r="M125" s="128" t="s">
        <v>715</v>
      </c>
      <c r="N125" s="128" t="s">
        <v>1503</v>
      </c>
      <c r="O125" s="587">
        <v>43899</v>
      </c>
      <c r="P125" s="128" t="s">
        <v>838</v>
      </c>
      <c r="Q125" s="845" t="s">
        <v>197</v>
      </c>
    </row>
    <row r="126" spans="1:17" s="130" customFormat="1" ht="24" customHeight="1" x14ac:dyDescent="0.4">
      <c r="A126" s="591">
        <v>170</v>
      </c>
      <c r="B126" s="592">
        <v>1</v>
      </c>
      <c r="C126" s="137"/>
      <c r="D126" s="648"/>
      <c r="E126" s="592"/>
      <c r="F126" s="131" t="s">
        <v>436</v>
      </c>
      <c r="G126" s="621" t="s">
        <v>193</v>
      </c>
      <c r="H126" s="897"/>
      <c r="I126" s="618">
        <v>1</v>
      </c>
      <c r="J126" s="619">
        <v>1</v>
      </c>
      <c r="K126" s="620" t="s">
        <v>108</v>
      </c>
      <c r="L126" s="128"/>
      <c r="M126" s="589" t="s">
        <v>428</v>
      </c>
      <c r="N126" s="128" t="s">
        <v>1503</v>
      </c>
      <c r="O126" s="587">
        <v>43899</v>
      </c>
      <c r="P126" s="128" t="s">
        <v>838</v>
      </c>
      <c r="Q126" s="845" t="s">
        <v>197</v>
      </c>
    </row>
    <row r="127" spans="1:17" s="130" customFormat="1" ht="24" customHeight="1" x14ac:dyDescent="0.4">
      <c r="A127" s="591">
        <v>171</v>
      </c>
      <c r="B127" s="592">
        <v>1</v>
      </c>
      <c r="C127" s="137"/>
      <c r="D127" s="648"/>
      <c r="E127" s="592"/>
      <c r="F127" s="847" t="s">
        <v>437</v>
      </c>
      <c r="G127" s="621" t="s">
        <v>193</v>
      </c>
      <c r="H127" s="897"/>
      <c r="I127" s="618">
        <v>1</v>
      </c>
      <c r="J127" s="619">
        <v>1</v>
      </c>
      <c r="K127" s="620" t="s">
        <v>219</v>
      </c>
      <c r="L127" s="141"/>
      <c r="M127" s="589" t="s">
        <v>220</v>
      </c>
      <c r="N127" s="128" t="s">
        <v>1503</v>
      </c>
      <c r="O127" s="587">
        <v>43899</v>
      </c>
      <c r="P127" s="128" t="s">
        <v>838</v>
      </c>
      <c r="Q127" s="845" t="s">
        <v>197</v>
      </c>
    </row>
    <row r="128" spans="1:17" s="130" customFormat="1" ht="24" customHeight="1" x14ac:dyDescent="0.4">
      <c r="A128" s="610">
        <v>172</v>
      </c>
      <c r="B128" s="611">
        <v>1</v>
      </c>
      <c r="C128" s="599"/>
      <c r="D128" s="654"/>
      <c r="E128" s="592"/>
      <c r="F128" s="891" t="s">
        <v>438</v>
      </c>
      <c r="G128" s="621" t="s">
        <v>193</v>
      </c>
      <c r="H128" s="897"/>
      <c r="I128" s="618">
        <v>1</v>
      </c>
      <c r="J128" s="619">
        <v>1</v>
      </c>
      <c r="K128" s="620" t="s">
        <v>219</v>
      </c>
      <c r="L128" s="128" t="s">
        <v>1333</v>
      </c>
      <c r="M128" s="589" t="s">
        <v>220</v>
      </c>
      <c r="N128" s="128" t="s">
        <v>1503</v>
      </c>
      <c r="O128" s="587">
        <v>43899</v>
      </c>
      <c r="P128" s="128" t="s">
        <v>838</v>
      </c>
      <c r="Q128" s="845" t="s">
        <v>197</v>
      </c>
    </row>
    <row r="129" spans="1:17" s="130" customFormat="1" ht="24" customHeight="1" x14ac:dyDescent="0.4">
      <c r="A129" s="591">
        <v>173</v>
      </c>
      <c r="B129" s="592">
        <v>1</v>
      </c>
      <c r="C129" s="137"/>
      <c r="D129" s="654"/>
      <c r="E129" s="592"/>
      <c r="F129" s="131" t="s">
        <v>439</v>
      </c>
      <c r="G129" s="621" t="s">
        <v>193</v>
      </c>
      <c r="H129" s="897"/>
      <c r="I129" s="618">
        <v>1</v>
      </c>
      <c r="J129" s="619">
        <v>1</v>
      </c>
      <c r="K129" s="620" t="s">
        <v>197</v>
      </c>
      <c r="L129" s="128" t="s">
        <v>397</v>
      </c>
      <c r="M129" s="589" t="s">
        <v>423</v>
      </c>
      <c r="N129" s="128" t="s">
        <v>1503</v>
      </c>
      <c r="O129" s="587">
        <v>43899</v>
      </c>
      <c r="P129" s="128" t="s">
        <v>838</v>
      </c>
      <c r="Q129" s="845" t="s">
        <v>197</v>
      </c>
    </row>
    <row r="130" spans="1:17" s="130" customFormat="1" ht="24" customHeight="1" x14ac:dyDescent="0.4">
      <c r="A130" s="610">
        <v>174</v>
      </c>
      <c r="B130" s="611"/>
      <c r="C130" s="599"/>
      <c r="D130" s="654"/>
      <c r="E130" s="592"/>
      <c r="F130" s="892" t="s">
        <v>440</v>
      </c>
      <c r="G130" s="621" t="s">
        <v>193</v>
      </c>
      <c r="H130" s="897"/>
      <c r="I130" s="618">
        <v>1</v>
      </c>
      <c r="J130" s="619">
        <v>1</v>
      </c>
      <c r="K130" s="620" t="s">
        <v>108</v>
      </c>
      <c r="L130" s="128"/>
      <c r="M130" s="589" t="s">
        <v>441</v>
      </c>
      <c r="N130" s="128" t="s">
        <v>1503</v>
      </c>
      <c r="O130" s="587">
        <v>43899</v>
      </c>
      <c r="P130" s="128" t="s">
        <v>838</v>
      </c>
      <c r="Q130" s="845" t="s">
        <v>197</v>
      </c>
    </row>
    <row r="131" spans="1:17" s="130" customFormat="1" ht="24" customHeight="1" x14ac:dyDescent="0.4">
      <c r="A131" s="591">
        <v>175</v>
      </c>
      <c r="B131" s="592"/>
      <c r="C131" s="137"/>
      <c r="D131" s="648"/>
      <c r="E131" s="592"/>
      <c r="F131" s="131" t="s">
        <v>1334</v>
      </c>
      <c r="G131" s="621" t="s">
        <v>193</v>
      </c>
      <c r="H131" s="897"/>
      <c r="I131" s="618">
        <v>1</v>
      </c>
      <c r="J131" s="619">
        <v>1</v>
      </c>
      <c r="K131" s="620" t="s">
        <v>108</v>
      </c>
      <c r="L131" s="128"/>
      <c r="M131" s="589" t="s">
        <v>1335</v>
      </c>
      <c r="N131" s="128" t="s">
        <v>1503</v>
      </c>
      <c r="O131" s="587">
        <v>43899</v>
      </c>
      <c r="P131" s="128" t="s">
        <v>838</v>
      </c>
      <c r="Q131" s="845" t="s">
        <v>197</v>
      </c>
    </row>
    <row r="132" spans="1:17" s="139" customFormat="1" ht="24" customHeight="1" x14ac:dyDescent="0.25">
      <c r="A132" s="591">
        <v>176</v>
      </c>
      <c r="B132" s="592"/>
      <c r="C132" s="137"/>
      <c r="D132" s="648"/>
      <c r="E132" s="592"/>
      <c r="F132" s="131" t="s">
        <v>442</v>
      </c>
      <c r="G132" s="621" t="s">
        <v>193</v>
      </c>
      <c r="H132" s="897"/>
      <c r="I132" s="618">
        <v>1</v>
      </c>
      <c r="J132" s="619">
        <v>1</v>
      </c>
      <c r="K132" s="620" t="s">
        <v>219</v>
      </c>
      <c r="L132" s="128"/>
      <c r="M132" s="128" t="s">
        <v>220</v>
      </c>
      <c r="N132" s="128" t="s">
        <v>1503</v>
      </c>
      <c r="O132" s="587">
        <v>43899</v>
      </c>
      <c r="P132" s="128" t="s">
        <v>838</v>
      </c>
      <c r="Q132" s="845" t="s">
        <v>197</v>
      </c>
    </row>
    <row r="133" spans="1:17" s="130" customFormat="1" ht="24" customHeight="1" x14ac:dyDescent="0.4">
      <c r="A133" s="591">
        <v>177</v>
      </c>
      <c r="B133" s="592">
        <v>1</v>
      </c>
      <c r="C133" s="137"/>
      <c r="D133" s="648" t="s">
        <v>262</v>
      </c>
      <c r="E133" s="592"/>
      <c r="F133" s="131" t="s">
        <v>263</v>
      </c>
      <c r="G133" s="621" t="s">
        <v>193</v>
      </c>
      <c r="H133" s="896"/>
      <c r="I133" s="618">
        <v>1</v>
      </c>
      <c r="J133" s="619" t="s">
        <v>194</v>
      </c>
      <c r="K133" s="620" t="s">
        <v>108</v>
      </c>
      <c r="L133" s="128"/>
      <c r="M133" s="128" t="s">
        <v>1246</v>
      </c>
      <c r="N133" s="128" t="s">
        <v>1503</v>
      </c>
      <c r="O133" s="587">
        <v>43899</v>
      </c>
      <c r="P133" s="128" t="s">
        <v>838</v>
      </c>
      <c r="Q133" s="845" t="s">
        <v>197</v>
      </c>
    </row>
    <row r="134" spans="1:17" s="130" customFormat="1" ht="24" customHeight="1" x14ac:dyDescent="0.4">
      <c r="A134" s="591">
        <v>178</v>
      </c>
      <c r="B134" s="592"/>
      <c r="C134" s="137"/>
      <c r="D134" s="648"/>
      <c r="E134" s="592"/>
      <c r="F134" s="131" t="s">
        <v>443</v>
      </c>
      <c r="G134" s="621" t="s">
        <v>193</v>
      </c>
      <c r="H134" s="897"/>
      <c r="I134" s="618">
        <v>1</v>
      </c>
      <c r="J134" s="619">
        <v>1</v>
      </c>
      <c r="K134" s="620" t="s">
        <v>197</v>
      </c>
      <c r="L134" s="128"/>
      <c r="M134" s="128" t="s">
        <v>1316</v>
      </c>
      <c r="N134" s="158" t="s">
        <v>1312</v>
      </c>
      <c r="O134" s="587">
        <v>37273</v>
      </c>
      <c r="P134" s="128" t="s">
        <v>1311</v>
      </c>
      <c r="Q134" s="845" t="s">
        <v>197</v>
      </c>
    </row>
    <row r="135" spans="1:17" s="130" customFormat="1" ht="24" customHeight="1" x14ac:dyDescent="0.4">
      <c r="A135" s="591">
        <v>179</v>
      </c>
      <c r="B135" s="592"/>
      <c r="C135" s="137"/>
      <c r="D135" s="648" t="s">
        <v>270</v>
      </c>
      <c r="E135" s="592"/>
      <c r="F135" s="131" t="s">
        <v>271</v>
      </c>
      <c r="G135" s="621" t="s">
        <v>193</v>
      </c>
      <c r="H135" s="896"/>
      <c r="I135" s="618">
        <v>1</v>
      </c>
      <c r="J135" s="619" t="s">
        <v>194</v>
      </c>
      <c r="K135" s="620" t="s">
        <v>108</v>
      </c>
      <c r="L135" s="128"/>
      <c r="M135" s="128" t="s">
        <v>1246</v>
      </c>
      <c r="N135" s="128" t="s">
        <v>1503</v>
      </c>
      <c r="O135" s="587">
        <v>43899</v>
      </c>
      <c r="P135" s="128" t="s">
        <v>838</v>
      </c>
      <c r="Q135" s="845" t="s">
        <v>197</v>
      </c>
    </row>
    <row r="136" spans="1:17" s="130" customFormat="1" ht="24" customHeight="1" x14ac:dyDescent="0.4">
      <c r="A136" s="591">
        <v>180</v>
      </c>
      <c r="B136" s="592"/>
      <c r="C136" s="137"/>
      <c r="D136" s="648"/>
      <c r="E136" s="592"/>
      <c r="F136" s="131" t="s">
        <v>444</v>
      </c>
      <c r="G136" s="621" t="s">
        <v>193</v>
      </c>
      <c r="H136" s="897"/>
      <c r="I136" s="618">
        <v>1</v>
      </c>
      <c r="J136" s="619">
        <v>1</v>
      </c>
      <c r="K136" s="620" t="s">
        <v>108</v>
      </c>
      <c r="L136" s="128"/>
      <c r="M136" s="589" t="s">
        <v>441</v>
      </c>
      <c r="N136" s="158" t="s">
        <v>1258</v>
      </c>
      <c r="O136" s="588">
        <v>37579</v>
      </c>
      <c r="P136" s="323" t="s">
        <v>1257</v>
      </c>
      <c r="Q136" s="845" t="s">
        <v>197</v>
      </c>
    </row>
    <row r="137" spans="1:17" s="130" customFormat="1" ht="24" customHeight="1" x14ac:dyDescent="0.4">
      <c r="A137" s="591">
        <v>181</v>
      </c>
      <c r="B137" s="592">
        <v>1</v>
      </c>
      <c r="C137" s="137"/>
      <c r="D137" s="648" t="s">
        <v>267</v>
      </c>
      <c r="E137" s="592"/>
      <c r="F137" s="131" t="s">
        <v>268</v>
      </c>
      <c r="G137" s="621" t="s">
        <v>193</v>
      </c>
      <c r="H137" s="896"/>
      <c r="I137" s="618">
        <v>1</v>
      </c>
      <c r="J137" s="619" t="s">
        <v>194</v>
      </c>
      <c r="K137" s="620" t="s">
        <v>108</v>
      </c>
      <c r="L137" s="128" t="s">
        <v>269</v>
      </c>
      <c r="M137" s="156" t="s">
        <v>1486</v>
      </c>
      <c r="N137" s="933" t="s">
        <v>1487</v>
      </c>
      <c r="O137" s="587">
        <v>38876</v>
      </c>
      <c r="P137" s="128" t="s">
        <v>1483</v>
      </c>
      <c r="Q137" s="845"/>
    </row>
    <row r="138" spans="1:17" s="130" customFormat="1" ht="24" customHeight="1" x14ac:dyDescent="0.4">
      <c r="A138" s="591">
        <v>182</v>
      </c>
      <c r="B138" s="592"/>
      <c r="C138" s="137"/>
      <c r="D138" s="648"/>
      <c r="E138" s="592"/>
      <c r="F138" s="131" t="s">
        <v>1336</v>
      </c>
      <c r="G138" s="621" t="s">
        <v>193</v>
      </c>
      <c r="H138" s="897"/>
      <c r="I138" s="618">
        <v>1</v>
      </c>
      <c r="J138" s="619">
        <v>1</v>
      </c>
      <c r="K138" s="620" t="s">
        <v>108</v>
      </c>
      <c r="L138" s="128"/>
      <c r="M138" s="128" t="s">
        <v>202</v>
      </c>
      <c r="N138" s="128" t="s">
        <v>1503</v>
      </c>
      <c r="O138" s="587">
        <v>43899</v>
      </c>
      <c r="P138" s="128" t="s">
        <v>838</v>
      </c>
      <c r="Q138" s="845" t="s">
        <v>197</v>
      </c>
    </row>
    <row r="139" spans="1:17" s="130" customFormat="1" ht="24" customHeight="1" x14ac:dyDescent="0.4">
      <c r="A139" s="591">
        <v>183</v>
      </c>
      <c r="B139" s="592">
        <v>2</v>
      </c>
      <c r="C139" s="137"/>
      <c r="D139" s="648"/>
      <c r="E139" s="592"/>
      <c r="F139" s="893" t="s">
        <v>445</v>
      </c>
      <c r="G139" s="621" t="s">
        <v>193</v>
      </c>
      <c r="H139" s="897"/>
      <c r="I139" s="618">
        <v>1</v>
      </c>
      <c r="J139" s="619">
        <v>1</v>
      </c>
      <c r="K139" s="620" t="s">
        <v>108</v>
      </c>
      <c r="L139" s="128"/>
      <c r="M139" s="128" t="s">
        <v>202</v>
      </c>
      <c r="N139" s="128" t="s">
        <v>1503</v>
      </c>
      <c r="O139" s="587">
        <v>43899</v>
      </c>
      <c r="P139" s="128" t="s">
        <v>838</v>
      </c>
      <c r="Q139" s="845" t="s">
        <v>197</v>
      </c>
    </row>
    <row r="140" spans="1:17" s="130" customFormat="1" ht="24" customHeight="1" x14ac:dyDescent="0.4">
      <c r="A140" s="591">
        <v>184</v>
      </c>
      <c r="B140" s="592"/>
      <c r="C140" s="137"/>
      <c r="D140" s="648"/>
      <c r="E140" s="592"/>
      <c r="F140" s="131" t="s">
        <v>446</v>
      </c>
      <c r="G140" s="621" t="s">
        <v>193</v>
      </c>
      <c r="H140" s="897"/>
      <c r="I140" s="618">
        <v>1</v>
      </c>
      <c r="J140" s="619">
        <v>1</v>
      </c>
      <c r="K140" s="620" t="s">
        <v>197</v>
      </c>
      <c r="L140" s="128" t="s">
        <v>1337</v>
      </c>
      <c r="M140" s="128" t="s">
        <v>202</v>
      </c>
      <c r="N140" s="128" t="s">
        <v>1503</v>
      </c>
      <c r="O140" s="587">
        <v>43899</v>
      </c>
      <c r="P140" s="128" t="s">
        <v>838</v>
      </c>
      <c r="Q140" s="845" t="s">
        <v>197</v>
      </c>
    </row>
    <row r="141" spans="1:17" s="130" customFormat="1" ht="24" customHeight="1" x14ac:dyDescent="0.4">
      <c r="A141" s="591">
        <v>185</v>
      </c>
      <c r="B141" s="592"/>
      <c r="C141" s="137"/>
      <c r="D141" s="648" t="s">
        <v>272</v>
      </c>
      <c r="E141" s="592"/>
      <c r="F141" s="131" t="s">
        <v>723</v>
      </c>
      <c r="G141" s="621" t="s">
        <v>273</v>
      </c>
      <c r="H141" s="896">
        <v>100</v>
      </c>
      <c r="I141" s="618">
        <v>1</v>
      </c>
      <c r="J141" s="619" t="s">
        <v>194</v>
      </c>
      <c r="K141" s="620" t="s">
        <v>197</v>
      </c>
      <c r="L141" s="128" t="s">
        <v>1247</v>
      </c>
      <c r="M141" s="156" t="s">
        <v>1241</v>
      </c>
      <c r="N141" s="128" t="s">
        <v>1503</v>
      </c>
      <c r="O141" s="887">
        <v>43899</v>
      </c>
      <c r="P141" s="809" t="s">
        <v>838</v>
      </c>
      <c r="Q141" s="845" t="s">
        <v>197</v>
      </c>
    </row>
    <row r="142" spans="1:17" s="130" customFormat="1" ht="24" customHeight="1" x14ac:dyDescent="0.4">
      <c r="A142" s="591">
        <v>186</v>
      </c>
      <c r="B142" s="592"/>
      <c r="C142" s="137"/>
      <c r="D142" s="648"/>
      <c r="E142" s="592"/>
      <c r="F142" s="131" t="s">
        <v>447</v>
      </c>
      <c r="G142" s="621" t="s">
        <v>193</v>
      </c>
      <c r="H142" s="897"/>
      <c r="I142" s="618">
        <v>1</v>
      </c>
      <c r="J142" s="619">
        <v>1</v>
      </c>
      <c r="K142" s="620" t="s">
        <v>219</v>
      </c>
      <c r="L142" s="128"/>
      <c r="M142" s="128" t="s">
        <v>220</v>
      </c>
      <c r="N142" s="128" t="s">
        <v>1503</v>
      </c>
      <c r="O142" s="587">
        <v>43899</v>
      </c>
      <c r="P142" s="128" t="s">
        <v>838</v>
      </c>
      <c r="Q142" s="845" t="s">
        <v>197</v>
      </c>
    </row>
    <row r="143" spans="1:17" s="130" customFormat="1" ht="24" customHeight="1" x14ac:dyDescent="0.4">
      <c r="A143" s="591">
        <v>187</v>
      </c>
      <c r="B143" s="592"/>
      <c r="C143" s="137"/>
      <c r="D143" s="648" t="s">
        <v>274</v>
      </c>
      <c r="E143" s="592"/>
      <c r="F143" s="131" t="s">
        <v>275</v>
      </c>
      <c r="G143" s="621" t="s">
        <v>356</v>
      </c>
      <c r="H143" s="896"/>
      <c r="I143" s="618">
        <v>1</v>
      </c>
      <c r="J143" s="619" t="s">
        <v>194</v>
      </c>
      <c r="K143" s="620" t="s">
        <v>108</v>
      </c>
      <c r="L143" s="128"/>
      <c r="M143" s="128" t="s">
        <v>1246</v>
      </c>
      <c r="N143" s="128" t="s">
        <v>1503</v>
      </c>
      <c r="O143" s="587">
        <v>43899</v>
      </c>
      <c r="P143" s="128" t="s">
        <v>838</v>
      </c>
      <c r="Q143" s="845" t="s">
        <v>197</v>
      </c>
    </row>
    <row r="144" spans="1:17" s="130" customFormat="1" ht="24" customHeight="1" x14ac:dyDescent="0.4">
      <c r="A144" s="591">
        <v>188</v>
      </c>
      <c r="B144" s="592"/>
      <c r="C144" s="137"/>
      <c r="D144" s="648" t="s">
        <v>279</v>
      </c>
      <c r="E144" s="592"/>
      <c r="F144" s="131" t="s">
        <v>1494</v>
      </c>
      <c r="G144" s="621" t="s">
        <v>276</v>
      </c>
      <c r="H144" s="896"/>
      <c r="I144" s="618">
        <v>1</v>
      </c>
      <c r="J144" s="619" t="s">
        <v>194</v>
      </c>
      <c r="K144" s="620" t="s">
        <v>108</v>
      </c>
      <c r="L144" s="128" t="s">
        <v>243</v>
      </c>
      <c r="M144" s="156" t="s">
        <v>1495</v>
      </c>
      <c r="N144" s="128" t="s">
        <v>1503</v>
      </c>
      <c r="O144" s="587">
        <v>43899</v>
      </c>
      <c r="P144" s="128" t="s">
        <v>838</v>
      </c>
      <c r="Q144" s="845" t="s">
        <v>197</v>
      </c>
    </row>
    <row r="145" spans="1:17" s="130" customFormat="1" ht="24" customHeight="1" x14ac:dyDescent="0.4">
      <c r="A145" s="591">
        <v>188</v>
      </c>
      <c r="B145" s="592"/>
      <c r="C145" s="137"/>
      <c r="D145" s="648" t="s">
        <v>279</v>
      </c>
      <c r="E145" s="592"/>
      <c r="F145" s="131" t="s">
        <v>1494</v>
      </c>
      <c r="G145" s="621" t="s">
        <v>193</v>
      </c>
      <c r="H145" s="896"/>
      <c r="I145" s="618">
        <v>1</v>
      </c>
      <c r="J145" s="619" t="s">
        <v>194</v>
      </c>
      <c r="K145" s="620" t="s">
        <v>108</v>
      </c>
      <c r="L145" s="128"/>
      <c r="M145" s="156" t="s">
        <v>1495</v>
      </c>
      <c r="N145" s="128" t="s">
        <v>1503</v>
      </c>
      <c r="O145" s="587">
        <v>43899</v>
      </c>
      <c r="P145" s="128" t="s">
        <v>838</v>
      </c>
      <c r="Q145" s="845" t="s">
        <v>197</v>
      </c>
    </row>
    <row r="146" spans="1:17" s="130" customFormat="1" ht="24" customHeight="1" x14ac:dyDescent="0.4">
      <c r="A146" s="591">
        <v>189</v>
      </c>
      <c r="B146" s="592"/>
      <c r="C146" s="137"/>
      <c r="D146" s="648" t="s">
        <v>280</v>
      </c>
      <c r="E146" s="592"/>
      <c r="F146" s="131" t="s">
        <v>1317</v>
      </c>
      <c r="G146" s="621" t="s">
        <v>193</v>
      </c>
      <c r="H146" s="896"/>
      <c r="I146" s="618">
        <v>1</v>
      </c>
      <c r="J146" s="619" t="s">
        <v>194</v>
      </c>
      <c r="K146" s="620" t="s">
        <v>219</v>
      </c>
      <c r="L146" s="128" t="s">
        <v>282</v>
      </c>
      <c r="M146" s="128" t="s">
        <v>1318</v>
      </c>
      <c r="N146" s="158" t="s">
        <v>1312</v>
      </c>
      <c r="O146" s="587">
        <v>37273</v>
      </c>
      <c r="P146" s="128" t="s">
        <v>1311</v>
      </c>
      <c r="Q146" s="845" t="s">
        <v>197</v>
      </c>
    </row>
    <row r="147" spans="1:17" s="130" customFormat="1" ht="24" customHeight="1" x14ac:dyDescent="0.4">
      <c r="A147" s="591">
        <v>190</v>
      </c>
      <c r="B147" s="592"/>
      <c r="C147" s="137"/>
      <c r="D147" s="648" t="s">
        <v>289</v>
      </c>
      <c r="E147" s="592"/>
      <c r="F147" s="131" t="s">
        <v>290</v>
      </c>
      <c r="G147" s="621" t="s">
        <v>193</v>
      </c>
      <c r="H147" s="896"/>
      <c r="I147" s="618">
        <v>1</v>
      </c>
      <c r="J147" s="619" t="s">
        <v>194</v>
      </c>
      <c r="K147" s="620" t="s">
        <v>108</v>
      </c>
      <c r="L147" s="128" t="s">
        <v>627</v>
      </c>
      <c r="M147" s="128" t="s">
        <v>202</v>
      </c>
      <c r="N147" s="158" t="s">
        <v>1258</v>
      </c>
      <c r="O147" s="588">
        <v>37579</v>
      </c>
      <c r="P147" s="323" t="s">
        <v>1257</v>
      </c>
      <c r="Q147" s="845" t="s">
        <v>197</v>
      </c>
    </row>
    <row r="148" spans="1:17" s="130" customFormat="1" ht="24" customHeight="1" x14ac:dyDescent="0.4">
      <c r="A148" s="591">
        <v>191</v>
      </c>
      <c r="B148" s="592"/>
      <c r="C148" s="137"/>
      <c r="D148" s="648" t="s">
        <v>280</v>
      </c>
      <c r="E148" s="592"/>
      <c r="F148" s="131" t="s">
        <v>281</v>
      </c>
      <c r="G148" s="621" t="s">
        <v>193</v>
      </c>
      <c r="H148" s="896"/>
      <c r="I148" s="618">
        <v>1</v>
      </c>
      <c r="J148" s="619" t="s">
        <v>194</v>
      </c>
      <c r="K148" s="620" t="s">
        <v>108</v>
      </c>
      <c r="L148" s="128" t="s">
        <v>1319</v>
      </c>
      <c r="M148" s="128" t="s">
        <v>1321</v>
      </c>
      <c r="N148" s="158" t="s">
        <v>1312</v>
      </c>
      <c r="O148" s="587">
        <v>37273</v>
      </c>
      <c r="P148" s="128" t="s">
        <v>1311</v>
      </c>
      <c r="Q148" s="845" t="s">
        <v>197</v>
      </c>
    </row>
    <row r="149" spans="1:17" s="130" customFormat="1" ht="24" customHeight="1" x14ac:dyDescent="0.4">
      <c r="A149" s="591">
        <v>192</v>
      </c>
      <c r="B149" s="592"/>
      <c r="C149" s="137"/>
      <c r="D149" s="648" t="s">
        <v>291</v>
      </c>
      <c r="E149" s="592"/>
      <c r="F149" s="131" t="s">
        <v>292</v>
      </c>
      <c r="G149" s="621" t="s">
        <v>193</v>
      </c>
      <c r="H149" s="896"/>
      <c r="I149" s="618">
        <v>1</v>
      </c>
      <c r="J149" s="619" t="s">
        <v>194</v>
      </c>
      <c r="K149" s="620" t="s">
        <v>108</v>
      </c>
      <c r="L149" s="128" t="s">
        <v>1319</v>
      </c>
      <c r="M149" s="128" t="s">
        <v>1320</v>
      </c>
      <c r="N149" s="158" t="s">
        <v>1312</v>
      </c>
      <c r="O149" s="587">
        <v>37273</v>
      </c>
      <c r="P149" s="128" t="s">
        <v>1311</v>
      </c>
      <c r="Q149" s="845" t="s">
        <v>197</v>
      </c>
    </row>
    <row r="150" spans="1:17" s="130" customFormat="1" ht="24" customHeight="1" x14ac:dyDescent="0.4">
      <c r="A150" s="591">
        <v>193</v>
      </c>
      <c r="B150" s="592">
        <v>1</v>
      </c>
      <c r="C150" s="137"/>
      <c r="D150" s="648"/>
      <c r="E150" s="592"/>
      <c r="F150" s="131" t="s">
        <v>448</v>
      </c>
      <c r="G150" s="621" t="s">
        <v>193</v>
      </c>
      <c r="H150" s="897"/>
      <c r="I150" s="618">
        <v>1</v>
      </c>
      <c r="J150" s="619">
        <v>1</v>
      </c>
      <c r="K150" s="620" t="s">
        <v>108</v>
      </c>
      <c r="L150" s="128" t="s">
        <v>397</v>
      </c>
      <c r="M150" s="128" t="s">
        <v>202</v>
      </c>
      <c r="N150" s="128" t="s">
        <v>1503</v>
      </c>
      <c r="O150" s="587">
        <v>43899</v>
      </c>
      <c r="P150" s="128" t="s">
        <v>838</v>
      </c>
      <c r="Q150" s="845" t="s">
        <v>197</v>
      </c>
    </row>
    <row r="151" spans="1:17" s="130" customFormat="1" ht="24" customHeight="1" x14ac:dyDescent="0.4">
      <c r="A151" s="591">
        <v>195</v>
      </c>
      <c r="B151" s="592">
        <v>3</v>
      </c>
      <c r="C151" s="137"/>
      <c r="D151" s="648" t="s">
        <v>285</v>
      </c>
      <c r="E151" s="592"/>
      <c r="F151" s="892" t="s">
        <v>286</v>
      </c>
      <c r="G151" s="621" t="s">
        <v>193</v>
      </c>
      <c r="H151" s="896"/>
      <c r="I151" s="618">
        <v>1</v>
      </c>
      <c r="J151" s="619" t="s">
        <v>194</v>
      </c>
      <c r="K151" s="620" t="s">
        <v>108</v>
      </c>
      <c r="L151" s="128" t="s">
        <v>287</v>
      </c>
      <c r="M151" s="589" t="s">
        <v>288</v>
      </c>
      <c r="N151" s="128" t="s">
        <v>1503</v>
      </c>
      <c r="O151" s="587">
        <v>43899</v>
      </c>
      <c r="P151" s="128" t="s">
        <v>838</v>
      </c>
      <c r="Q151" s="845" t="s">
        <v>197</v>
      </c>
    </row>
    <row r="152" spans="1:17" s="130" customFormat="1" ht="24" customHeight="1" x14ac:dyDescent="0.4">
      <c r="A152" s="591">
        <v>196</v>
      </c>
      <c r="B152" s="592"/>
      <c r="C152" s="137"/>
      <c r="D152" s="648" t="s">
        <v>296</v>
      </c>
      <c r="E152" s="592"/>
      <c r="F152" s="131" t="s">
        <v>297</v>
      </c>
      <c r="G152" s="621" t="s">
        <v>193</v>
      </c>
      <c r="H152" s="896"/>
      <c r="I152" s="618">
        <v>1</v>
      </c>
      <c r="J152" s="619" t="s">
        <v>194</v>
      </c>
      <c r="K152" s="620" t="s">
        <v>108</v>
      </c>
      <c r="L152" s="128" t="s">
        <v>298</v>
      </c>
      <c r="M152" s="589" t="s">
        <v>202</v>
      </c>
      <c r="N152" s="128" t="s">
        <v>1503</v>
      </c>
      <c r="O152" s="587">
        <v>43899</v>
      </c>
      <c r="P152" s="128" t="s">
        <v>838</v>
      </c>
      <c r="Q152" s="845" t="s">
        <v>197</v>
      </c>
    </row>
    <row r="153" spans="1:17" s="130" customFormat="1" ht="24" customHeight="1" x14ac:dyDescent="0.4">
      <c r="A153" s="591">
        <v>197</v>
      </c>
      <c r="B153" s="592"/>
      <c r="C153" s="137"/>
      <c r="D153" s="648"/>
      <c r="E153" s="592"/>
      <c r="F153" s="131" t="s">
        <v>449</v>
      </c>
      <c r="G153" s="621" t="s">
        <v>193</v>
      </c>
      <c r="H153" s="897"/>
      <c r="I153" s="618">
        <v>1</v>
      </c>
      <c r="J153" s="619">
        <v>1</v>
      </c>
      <c r="K153" s="620" t="s">
        <v>108</v>
      </c>
      <c r="L153" s="128" t="s">
        <v>450</v>
      </c>
      <c r="M153" s="589" t="s">
        <v>202</v>
      </c>
      <c r="N153" s="128" t="s">
        <v>1503</v>
      </c>
      <c r="O153" s="587">
        <v>43899</v>
      </c>
      <c r="P153" s="128" t="s">
        <v>838</v>
      </c>
      <c r="Q153" s="845" t="s">
        <v>197</v>
      </c>
    </row>
    <row r="154" spans="1:17" s="130" customFormat="1" ht="24" customHeight="1" x14ac:dyDescent="0.4">
      <c r="A154" s="591">
        <v>198</v>
      </c>
      <c r="B154" s="592"/>
      <c r="C154" s="137"/>
      <c r="D154" s="648" t="s">
        <v>293</v>
      </c>
      <c r="E154" s="592"/>
      <c r="F154" s="131" t="s">
        <v>294</v>
      </c>
      <c r="G154" s="621" t="s">
        <v>193</v>
      </c>
      <c r="H154" s="896"/>
      <c r="I154" s="618">
        <v>1</v>
      </c>
      <c r="J154" s="619" t="s">
        <v>194</v>
      </c>
      <c r="K154" s="620" t="s">
        <v>108</v>
      </c>
      <c r="L154" s="128" t="s">
        <v>295</v>
      </c>
      <c r="M154" s="589" t="s">
        <v>202</v>
      </c>
      <c r="N154" s="128" t="s">
        <v>1503</v>
      </c>
      <c r="O154" s="587">
        <v>43899</v>
      </c>
      <c r="P154" s="128" t="s">
        <v>838</v>
      </c>
      <c r="Q154" s="126" t="s">
        <v>197</v>
      </c>
    </row>
    <row r="155" spans="1:17" s="130" customFormat="1" ht="24" customHeight="1" x14ac:dyDescent="0.4">
      <c r="A155" s="591">
        <v>199</v>
      </c>
      <c r="B155" s="592"/>
      <c r="C155" s="137"/>
      <c r="D155" s="648" t="s">
        <v>883</v>
      </c>
      <c r="E155" s="592"/>
      <c r="F155" s="131" t="s">
        <v>299</v>
      </c>
      <c r="G155" s="621" t="s">
        <v>193</v>
      </c>
      <c r="H155" s="896"/>
      <c r="I155" s="618">
        <v>1</v>
      </c>
      <c r="J155" s="619" t="s">
        <v>194</v>
      </c>
      <c r="K155" s="620" t="s">
        <v>108</v>
      </c>
      <c r="L155" s="128" t="s">
        <v>300</v>
      </c>
      <c r="M155" s="589" t="s">
        <v>202</v>
      </c>
      <c r="N155" s="128" t="s">
        <v>1503</v>
      </c>
      <c r="O155" s="587">
        <v>43899</v>
      </c>
      <c r="P155" s="128" t="s">
        <v>838</v>
      </c>
      <c r="Q155" s="845" t="s">
        <v>197</v>
      </c>
    </row>
    <row r="156" spans="1:17" s="130" customFormat="1" ht="24" customHeight="1" x14ac:dyDescent="0.4">
      <c r="A156" s="591">
        <v>200</v>
      </c>
      <c r="B156" s="592"/>
      <c r="C156" s="137"/>
      <c r="D156" s="648" t="s">
        <v>882</v>
      </c>
      <c r="E156" s="592"/>
      <c r="F156" s="131" t="s">
        <v>326</v>
      </c>
      <c r="G156" s="621" t="s">
        <v>193</v>
      </c>
      <c r="H156" s="896" t="s">
        <v>1497</v>
      </c>
      <c r="I156" s="618">
        <v>1</v>
      </c>
      <c r="J156" s="619" t="s">
        <v>194</v>
      </c>
      <c r="K156" s="620" t="s">
        <v>197</v>
      </c>
      <c r="L156" s="128" t="s">
        <v>327</v>
      </c>
      <c r="M156" s="641" t="s">
        <v>1243</v>
      </c>
      <c r="N156" s="128" t="s">
        <v>1503</v>
      </c>
      <c r="O156" s="887">
        <v>43899</v>
      </c>
      <c r="P156" s="809" t="s">
        <v>838</v>
      </c>
      <c r="Q156" s="845" t="s">
        <v>197</v>
      </c>
    </row>
    <row r="157" spans="1:17" s="130" customFormat="1" ht="24" customHeight="1" x14ac:dyDescent="0.4">
      <c r="A157" s="591">
        <v>201</v>
      </c>
      <c r="B157" s="592">
        <v>2</v>
      </c>
      <c r="C157" s="605"/>
      <c r="D157" s="668" t="s">
        <v>858</v>
      </c>
      <c r="E157" s="592"/>
      <c r="F157" s="132" t="s">
        <v>314</v>
      </c>
      <c r="G157" s="621" t="s">
        <v>193</v>
      </c>
      <c r="H157" s="896"/>
      <c r="I157" s="618">
        <v>1</v>
      </c>
      <c r="J157" s="619" t="s">
        <v>194</v>
      </c>
      <c r="K157" s="620" t="s">
        <v>197</v>
      </c>
      <c r="L157" s="128" t="s">
        <v>315</v>
      </c>
      <c r="M157" s="642" t="s">
        <v>1242</v>
      </c>
      <c r="N157" s="128" t="s">
        <v>1503</v>
      </c>
      <c r="O157" s="587">
        <v>43899</v>
      </c>
      <c r="P157" s="128" t="s">
        <v>838</v>
      </c>
      <c r="Q157" s="845" t="s">
        <v>197</v>
      </c>
    </row>
    <row r="158" spans="1:17" s="130" customFormat="1" ht="24" customHeight="1" x14ac:dyDescent="0.4">
      <c r="A158" s="591">
        <v>202</v>
      </c>
      <c r="B158" s="592"/>
      <c r="C158" s="592"/>
      <c r="D158" s="656"/>
      <c r="E158" s="592"/>
      <c r="F158" s="132" t="s">
        <v>451</v>
      </c>
      <c r="G158" s="621" t="s">
        <v>193</v>
      </c>
      <c r="H158" s="897"/>
      <c r="I158" s="618">
        <v>1</v>
      </c>
      <c r="J158" s="619">
        <v>1</v>
      </c>
      <c r="K158" s="620" t="s">
        <v>108</v>
      </c>
      <c r="L158" s="128" t="s">
        <v>452</v>
      </c>
      <c r="M158" s="589" t="s">
        <v>202</v>
      </c>
      <c r="N158" s="128" t="s">
        <v>1503</v>
      </c>
      <c r="O158" s="587">
        <v>43899</v>
      </c>
      <c r="P158" s="128" t="s">
        <v>838</v>
      </c>
      <c r="Q158" s="845" t="s">
        <v>197</v>
      </c>
    </row>
    <row r="159" spans="1:17" s="130" customFormat="1" ht="24" customHeight="1" x14ac:dyDescent="0.4">
      <c r="A159" s="591" t="s">
        <v>863</v>
      </c>
      <c r="B159" s="592">
        <v>1</v>
      </c>
      <c r="C159" s="592"/>
      <c r="D159" s="668" t="s">
        <v>859</v>
      </c>
      <c r="E159" s="592"/>
      <c r="F159" s="132" t="s">
        <v>328</v>
      </c>
      <c r="G159" s="621" t="s">
        <v>193</v>
      </c>
      <c r="H159" s="896"/>
      <c r="I159" s="618">
        <v>1</v>
      </c>
      <c r="J159" s="619" t="s">
        <v>194</v>
      </c>
      <c r="K159" s="620" t="s">
        <v>197</v>
      </c>
      <c r="L159" s="128" t="s">
        <v>862</v>
      </c>
      <c r="M159" s="635" t="s">
        <v>867</v>
      </c>
      <c r="N159" s="128" t="s">
        <v>1503</v>
      </c>
      <c r="O159" s="587">
        <v>43899</v>
      </c>
      <c r="P159" s="128" t="s">
        <v>838</v>
      </c>
      <c r="Q159" s="845" t="s">
        <v>197</v>
      </c>
    </row>
    <row r="160" spans="1:17" s="130" customFormat="1" ht="24" customHeight="1" x14ac:dyDescent="0.4">
      <c r="A160" s="134">
        <v>204</v>
      </c>
      <c r="B160" s="606"/>
      <c r="C160" s="636" t="s">
        <v>323</v>
      </c>
      <c r="D160" s="669" t="s">
        <v>880</v>
      </c>
      <c r="E160" s="592"/>
      <c r="F160" s="633" t="s">
        <v>324</v>
      </c>
      <c r="G160" s="621" t="s">
        <v>193</v>
      </c>
      <c r="H160" s="896"/>
      <c r="I160" s="618">
        <v>1</v>
      </c>
      <c r="J160" s="619" t="s">
        <v>194</v>
      </c>
      <c r="K160" s="620" t="s">
        <v>108</v>
      </c>
      <c r="L160" s="128" t="s">
        <v>325</v>
      </c>
      <c r="M160" s="586" t="s">
        <v>1348</v>
      </c>
      <c r="N160" s="128" t="s">
        <v>1503</v>
      </c>
      <c r="O160" s="587">
        <v>43899</v>
      </c>
      <c r="P160" s="128" t="s">
        <v>838</v>
      </c>
      <c r="Q160" s="845" t="s">
        <v>197</v>
      </c>
    </row>
    <row r="161" spans="1:17" s="130" customFormat="1" ht="24" customHeight="1" x14ac:dyDescent="0.4">
      <c r="A161" s="591">
        <v>205</v>
      </c>
      <c r="B161" s="592">
        <v>1</v>
      </c>
      <c r="C161" s="592"/>
      <c r="D161" s="656"/>
      <c r="E161" s="592"/>
      <c r="F161" s="132" t="s">
        <v>453</v>
      </c>
      <c r="G161" s="621" t="s">
        <v>193</v>
      </c>
      <c r="H161" s="897"/>
      <c r="I161" s="618">
        <v>1</v>
      </c>
      <c r="J161" s="619">
        <v>1</v>
      </c>
      <c r="K161" s="620" t="s">
        <v>197</v>
      </c>
      <c r="L161" s="128" t="s">
        <v>454</v>
      </c>
      <c r="M161" s="590" t="s">
        <v>455</v>
      </c>
      <c r="N161" s="128" t="s">
        <v>1503</v>
      </c>
      <c r="O161" s="587">
        <v>43899</v>
      </c>
      <c r="P161" s="128" t="s">
        <v>838</v>
      </c>
      <c r="Q161" s="845" t="s">
        <v>197</v>
      </c>
    </row>
    <row r="162" spans="1:17" s="130" customFormat="1" ht="24" customHeight="1" x14ac:dyDescent="0.4">
      <c r="A162" s="591">
        <v>206</v>
      </c>
      <c r="B162" s="592">
        <v>1</v>
      </c>
      <c r="C162" s="592"/>
      <c r="D162" s="656"/>
      <c r="E162" s="592"/>
      <c r="F162" s="132" t="s">
        <v>1338</v>
      </c>
      <c r="G162" s="621" t="s">
        <v>193</v>
      </c>
      <c r="H162" s="897"/>
      <c r="I162" s="618">
        <v>1</v>
      </c>
      <c r="J162" s="619">
        <v>1</v>
      </c>
      <c r="K162" s="620" t="s">
        <v>108</v>
      </c>
      <c r="L162" s="128" t="s">
        <v>1349</v>
      </c>
      <c r="M162" s="590" t="s">
        <v>455</v>
      </c>
      <c r="N162" s="128" t="s">
        <v>1503</v>
      </c>
      <c r="O162" s="587">
        <v>43899</v>
      </c>
      <c r="P162" s="128" t="s">
        <v>838</v>
      </c>
      <c r="Q162" s="845" t="s">
        <v>197</v>
      </c>
    </row>
    <row r="163" spans="1:17" s="130" customFormat="1" ht="24" customHeight="1" x14ac:dyDescent="0.4">
      <c r="A163" s="591">
        <v>207</v>
      </c>
      <c r="B163" s="592"/>
      <c r="C163" s="592"/>
      <c r="D163" s="678" t="s">
        <v>881</v>
      </c>
      <c r="E163" s="592"/>
      <c r="F163" s="132" t="s">
        <v>456</v>
      </c>
      <c r="G163" s="621" t="s">
        <v>193</v>
      </c>
      <c r="H163" s="897"/>
      <c r="I163" s="618">
        <v>1</v>
      </c>
      <c r="J163" s="619" t="s">
        <v>194</v>
      </c>
      <c r="K163" s="620" t="s">
        <v>108</v>
      </c>
      <c r="L163" s="128" t="s">
        <v>457</v>
      </c>
      <c r="M163" s="590" t="s">
        <v>1339</v>
      </c>
      <c r="N163" s="128" t="s">
        <v>1503</v>
      </c>
      <c r="O163" s="587">
        <v>43899</v>
      </c>
      <c r="P163" s="128" t="s">
        <v>838</v>
      </c>
      <c r="Q163" s="845" t="s">
        <v>197</v>
      </c>
    </row>
    <row r="164" spans="1:17" s="130" customFormat="1" ht="24" customHeight="1" x14ac:dyDescent="0.4">
      <c r="A164" s="591">
        <v>208</v>
      </c>
      <c r="B164" s="592"/>
      <c r="C164" s="592"/>
      <c r="D164" s="656"/>
      <c r="E164" s="592"/>
      <c r="F164" s="132" t="s">
        <v>458</v>
      </c>
      <c r="G164" s="621" t="s">
        <v>193</v>
      </c>
      <c r="H164" s="897"/>
      <c r="I164" s="618">
        <v>1</v>
      </c>
      <c r="J164" s="619">
        <v>1</v>
      </c>
      <c r="K164" s="620" t="s">
        <v>197</v>
      </c>
      <c r="L164" s="128" t="s">
        <v>457</v>
      </c>
      <c r="M164" s="590" t="s">
        <v>459</v>
      </c>
      <c r="N164" s="128" t="s">
        <v>1503</v>
      </c>
      <c r="O164" s="587">
        <v>43899</v>
      </c>
      <c r="P164" s="128" t="s">
        <v>838</v>
      </c>
      <c r="Q164" s="845" t="s">
        <v>197</v>
      </c>
    </row>
    <row r="165" spans="1:17" s="130" customFormat="1" ht="24" customHeight="1" x14ac:dyDescent="0.4">
      <c r="A165" s="591">
        <v>209</v>
      </c>
      <c r="B165" s="592"/>
      <c r="C165" s="592"/>
      <c r="D165" s="656"/>
      <c r="E165" s="592"/>
      <c r="F165" s="132" t="s">
        <v>460</v>
      </c>
      <c r="G165" s="621" t="s">
        <v>193</v>
      </c>
      <c r="H165" s="897"/>
      <c r="I165" s="618">
        <v>1</v>
      </c>
      <c r="J165" s="619">
        <v>1</v>
      </c>
      <c r="K165" s="620" t="s">
        <v>197</v>
      </c>
      <c r="L165" s="128" t="s">
        <v>461</v>
      </c>
      <c r="M165" s="590" t="s">
        <v>1340</v>
      </c>
      <c r="N165" s="128" t="s">
        <v>1503</v>
      </c>
      <c r="O165" s="587">
        <v>43899</v>
      </c>
      <c r="P165" s="128" t="s">
        <v>838</v>
      </c>
      <c r="Q165" s="845" t="s">
        <v>197</v>
      </c>
    </row>
    <row r="166" spans="1:17" s="130" customFormat="1" ht="24" customHeight="1" x14ac:dyDescent="0.4">
      <c r="A166" s="591" t="s">
        <v>864</v>
      </c>
      <c r="B166" s="592"/>
      <c r="C166" s="592"/>
      <c r="D166" s="668" t="s">
        <v>860</v>
      </c>
      <c r="E166" s="592"/>
      <c r="F166" s="132" t="s">
        <v>318</v>
      </c>
      <c r="G166" s="621" t="s">
        <v>193</v>
      </c>
      <c r="H166" s="897"/>
      <c r="I166" s="618">
        <v>1</v>
      </c>
      <c r="J166" s="619" t="s">
        <v>194</v>
      </c>
      <c r="K166" s="620" t="s">
        <v>108</v>
      </c>
      <c r="L166" s="128" t="s">
        <v>686</v>
      </c>
      <c r="M166" s="635" t="s">
        <v>1244</v>
      </c>
      <c r="N166" s="128" t="s">
        <v>1503</v>
      </c>
      <c r="O166" s="587">
        <v>43899</v>
      </c>
      <c r="P166" s="128" t="s">
        <v>838</v>
      </c>
      <c r="Q166" s="845" t="s">
        <v>197</v>
      </c>
    </row>
    <row r="167" spans="1:17" s="130" customFormat="1" ht="24" customHeight="1" x14ac:dyDescent="0.4">
      <c r="A167" s="591">
        <v>211</v>
      </c>
      <c r="B167" s="592">
        <v>1</v>
      </c>
      <c r="C167" s="592"/>
      <c r="D167" s="656"/>
      <c r="E167" s="592"/>
      <c r="F167" s="132" t="s">
        <v>687</v>
      </c>
      <c r="G167" s="621" t="s">
        <v>193</v>
      </c>
      <c r="H167" s="897"/>
      <c r="I167" s="618">
        <v>1</v>
      </c>
      <c r="J167" s="619">
        <v>1</v>
      </c>
      <c r="K167" s="620" t="s">
        <v>197</v>
      </c>
      <c r="L167" s="128" t="s">
        <v>1341</v>
      </c>
      <c r="M167" s="590" t="s">
        <v>716</v>
      </c>
      <c r="N167" s="128" t="s">
        <v>1503</v>
      </c>
      <c r="O167" s="587">
        <v>43899</v>
      </c>
      <c r="P167" s="128" t="s">
        <v>838</v>
      </c>
      <c r="Q167" s="845" t="s">
        <v>197</v>
      </c>
    </row>
    <row r="168" spans="1:17" s="130" customFormat="1" ht="24" customHeight="1" x14ac:dyDescent="0.4">
      <c r="A168" s="591">
        <v>212</v>
      </c>
      <c r="B168" s="592">
        <v>1</v>
      </c>
      <c r="C168" s="592"/>
      <c r="D168" s="656"/>
      <c r="E168" s="592"/>
      <c r="F168" s="132" t="s">
        <v>688</v>
      </c>
      <c r="G168" s="621" t="s">
        <v>193</v>
      </c>
      <c r="H168" s="897"/>
      <c r="I168" s="618">
        <v>1</v>
      </c>
      <c r="J168" s="619">
        <v>1</v>
      </c>
      <c r="K168" s="620" t="s">
        <v>108</v>
      </c>
      <c r="L168" s="128" t="s">
        <v>835</v>
      </c>
      <c r="M168" s="589" t="s">
        <v>1343</v>
      </c>
      <c r="N168" s="128" t="s">
        <v>1503</v>
      </c>
      <c r="O168" s="587">
        <v>43899</v>
      </c>
      <c r="P168" s="128" t="s">
        <v>838</v>
      </c>
      <c r="Q168" s="845" t="s">
        <v>197</v>
      </c>
    </row>
    <row r="169" spans="1:17" s="130" customFormat="1" ht="24" customHeight="1" x14ac:dyDescent="0.4">
      <c r="A169" s="591">
        <v>213</v>
      </c>
      <c r="B169" s="592">
        <v>1</v>
      </c>
      <c r="C169" s="592"/>
      <c r="D169" s="678" t="s">
        <v>885</v>
      </c>
      <c r="E169" s="592"/>
      <c r="F169" s="132" t="s">
        <v>700</v>
      </c>
      <c r="G169" s="621" t="s">
        <v>193</v>
      </c>
      <c r="H169" s="897"/>
      <c r="I169" s="618">
        <v>1</v>
      </c>
      <c r="J169" s="619" t="s">
        <v>194</v>
      </c>
      <c r="K169" s="620" t="s">
        <v>219</v>
      </c>
      <c r="L169" s="128"/>
      <c r="M169" s="589" t="s">
        <v>1342</v>
      </c>
      <c r="N169" s="128" t="s">
        <v>1503</v>
      </c>
      <c r="O169" s="587">
        <v>43899</v>
      </c>
      <c r="P169" s="128" t="s">
        <v>838</v>
      </c>
      <c r="Q169" s="126" t="s">
        <v>197</v>
      </c>
    </row>
    <row r="170" spans="1:17" s="130" customFormat="1" ht="24" customHeight="1" x14ac:dyDescent="0.4">
      <c r="A170" s="591">
        <v>214</v>
      </c>
      <c r="B170" s="592">
        <v>2</v>
      </c>
      <c r="C170" s="592"/>
      <c r="D170" s="656"/>
      <c r="E170" s="592"/>
      <c r="F170" s="132" t="s">
        <v>702</v>
      </c>
      <c r="G170" s="621" t="s">
        <v>193</v>
      </c>
      <c r="H170" s="897">
        <v>1</v>
      </c>
      <c r="I170" s="618">
        <v>1</v>
      </c>
      <c r="J170" s="619">
        <v>1</v>
      </c>
      <c r="K170" s="620"/>
      <c r="L170" s="128" t="s">
        <v>701</v>
      </c>
      <c r="M170" s="589" t="s">
        <v>703</v>
      </c>
      <c r="N170" s="128"/>
      <c r="O170" s="587"/>
      <c r="P170" s="128"/>
      <c r="Q170" s="126"/>
    </row>
    <row r="171" spans="1:17" s="130" customFormat="1" ht="24" customHeight="1" x14ac:dyDescent="0.4">
      <c r="A171" s="591">
        <v>215</v>
      </c>
      <c r="B171" s="592">
        <v>1</v>
      </c>
      <c r="C171" s="592"/>
      <c r="D171" s="656"/>
      <c r="E171" s="592"/>
      <c r="F171" s="132" t="s">
        <v>1221</v>
      </c>
      <c r="G171" s="621" t="s">
        <v>193</v>
      </c>
      <c r="H171" s="897"/>
      <c r="I171" s="618">
        <v>1</v>
      </c>
      <c r="J171" s="619">
        <v>1</v>
      </c>
      <c r="K171" s="620" t="s">
        <v>197</v>
      </c>
      <c r="L171" s="128"/>
      <c r="M171" s="589" t="s">
        <v>1346</v>
      </c>
      <c r="N171" s="128" t="s">
        <v>1503</v>
      </c>
      <c r="O171" s="587">
        <v>43899</v>
      </c>
      <c r="P171" s="128" t="s">
        <v>838</v>
      </c>
      <c r="Q171" s="126" t="s">
        <v>197</v>
      </c>
    </row>
    <row r="172" spans="1:17" s="130" customFormat="1" ht="24" customHeight="1" x14ac:dyDescent="0.4">
      <c r="A172" s="591">
        <v>216</v>
      </c>
      <c r="B172" s="592"/>
      <c r="C172" s="592"/>
      <c r="D172" s="656"/>
      <c r="E172" s="592"/>
      <c r="F172" s="132" t="s">
        <v>1229</v>
      </c>
      <c r="G172" s="621" t="s">
        <v>193</v>
      </c>
      <c r="H172" s="897"/>
      <c r="I172" s="618">
        <v>1</v>
      </c>
      <c r="J172" s="619">
        <v>1</v>
      </c>
      <c r="K172" s="620" t="s">
        <v>108</v>
      </c>
      <c r="L172" s="128"/>
      <c r="M172" s="589" t="s">
        <v>1347</v>
      </c>
      <c r="N172" s="128" t="s">
        <v>1503</v>
      </c>
      <c r="O172" s="587">
        <v>43899</v>
      </c>
      <c r="P172" s="128" t="s">
        <v>838</v>
      </c>
      <c r="Q172" s="126" t="s">
        <v>197</v>
      </c>
    </row>
    <row r="173" spans="1:17" s="130" customFormat="1" ht="24" customHeight="1" x14ac:dyDescent="0.4">
      <c r="A173" s="591">
        <v>218</v>
      </c>
      <c r="B173" s="592"/>
      <c r="C173" s="592"/>
      <c r="D173" s="656"/>
      <c r="E173" s="592"/>
      <c r="F173" s="132" t="s">
        <v>1230</v>
      </c>
      <c r="G173" s="621" t="s">
        <v>193</v>
      </c>
      <c r="H173" s="897"/>
      <c r="I173" s="618">
        <v>1</v>
      </c>
      <c r="J173" s="619">
        <v>1</v>
      </c>
      <c r="K173" s="620"/>
      <c r="L173" s="128"/>
      <c r="M173" s="586" t="s">
        <v>1348</v>
      </c>
      <c r="N173" s="128" t="s">
        <v>1503</v>
      </c>
      <c r="O173" s="587">
        <v>43899</v>
      </c>
      <c r="P173" s="128" t="s">
        <v>838</v>
      </c>
      <c r="Q173" s="845" t="s">
        <v>197</v>
      </c>
    </row>
    <row r="174" spans="1:17" s="130" customFormat="1" ht="24" customHeight="1" x14ac:dyDescent="0.4">
      <c r="A174" s="591">
        <v>219</v>
      </c>
      <c r="B174" s="592">
        <v>2</v>
      </c>
      <c r="C174" s="592"/>
      <c r="D174" s="656"/>
      <c r="E174" s="592"/>
      <c r="F174" s="132" t="s">
        <v>1231</v>
      </c>
      <c r="G174" s="621" t="s">
        <v>193</v>
      </c>
      <c r="H174" s="897"/>
      <c r="I174" s="618">
        <v>1</v>
      </c>
      <c r="J174" s="619">
        <v>1</v>
      </c>
      <c r="K174" s="620" t="s">
        <v>108</v>
      </c>
      <c r="L174" s="128" t="s">
        <v>1353</v>
      </c>
      <c r="M174" s="589" t="s">
        <v>1354</v>
      </c>
      <c r="N174" s="128" t="s">
        <v>1503</v>
      </c>
      <c r="O174" s="587">
        <v>43899</v>
      </c>
      <c r="P174" s="128" t="s">
        <v>838</v>
      </c>
      <c r="Q174" s="845" t="s">
        <v>197</v>
      </c>
    </row>
    <row r="175" spans="1:17" s="130" customFormat="1" ht="24" customHeight="1" x14ac:dyDescent="0.4">
      <c r="A175" s="591">
        <v>220</v>
      </c>
      <c r="B175" s="592"/>
      <c r="C175" s="592"/>
      <c r="D175" s="656"/>
      <c r="E175" s="592"/>
      <c r="F175" s="132" t="s">
        <v>1222</v>
      </c>
      <c r="G175" s="621" t="s">
        <v>193</v>
      </c>
      <c r="H175" s="897"/>
      <c r="I175" s="618">
        <v>1</v>
      </c>
      <c r="J175" s="619">
        <v>1</v>
      </c>
      <c r="K175" s="620" t="s">
        <v>197</v>
      </c>
      <c r="L175" s="128" t="s">
        <v>1350</v>
      </c>
      <c r="M175" s="590" t="s">
        <v>455</v>
      </c>
      <c r="N175" s="128" t="s">
        <v>1503</v>
      </c>
      <c r="O175" s="587">
        <v>43899</v>
      </c>
      <c r="P175" s="128" t="s">
        <v>838</v>
      </c>
      <c r="Q175" s="845" t="s">
        <v>197</v>
      </c>
    </row>
    <row r="176" spans="1:17" s="130" customFormat="1" ht="24" customHeight="1" x14ac:dyDescent="0.4">
      <c r="A176" s="591">
        <v>221</v>
      </c>
      <c r="B176" s="592"/>
      <c r="C176" s="592"/>
      <c r="D176" s="656"/>
      <c r="E176" s="592"/>
      <c r="F176" s="132" t="s">
        <v>1351</v>
      </c>
      <c r="G176" s="621" t="s">
        <v>193</v>
      </c>
      <c r="H176" s="897"/>
      <c r="I176" s="618">
        <v>1</v>
      </c>
      <c r="J176" s="619">
        <v>1</v>
      </c>
      <c r="K176" s="620" t="s">
        <v>108</v>
      </c>
      <c r="L176" s="128" t="s">
        <v>325</v>
      </c>
      <c r="M176" s="589" t="s">
        <v>1352</v>
      </c>
      <c r="N176" s="128" t="s">
        <v>1503</v>
      </c>
      <c r="O176" s="587">
        <v>43899</v>
      </c>
      <c r="P176" s="128" t="s">
        <v>838</v>
      </c>
      <c r="Q176" s="845" t="s">
        <v>197</v>
      </c>
    </row>
    <row r="177" spans="1:255" s="130" customFormat="1" ht="24" customHeight="1" x14ac:dyDescent="0.4">
      <c r="A177" s="591">
        <v>222</v>
      </c>
      <c r="B177" s="592">
        <v>1</v>
      </c>
      <c r="C177" s="592"/>
      <c r="D177" s="656"/>
      <c r="E177" s="592"/>
      <c r="F177" s="132" t="s">
        <v>1223</v>
      </c>
      <c r="G177" s="621" t="s">
        <v>193</v>
      </c>
      <c r="H177" s="897"/>
      <c r="I177" s="618">
        <v>1</v>
      </c>
      <c r="J177" s="619">
        <v>1</v>
      </c>
      <c r="K177" s="620" t="s">
        <v>108</v>
      </c>
      <c r="L177" s="128" t="s">
        <v>325</v>
      </c>
      <c r="M177" s="589" t="s">
        <v>1352</v>
      </c>
      <c r="N177" s="128" t="s">
        <v>1503</v>
      </c>
      <c r="O177" s="587">
        <v>43899</v>
      </c>
      <c r="P177" s="128" t="s">
        <v>838</v>
      </c>
      <c r="Q177" s="845" t="s">
        <v>197</v>
      </c>
    </row>
    <row r="178" spans="1:255" s="130" customFormat="1" ht="24" customHeight="1" x14ac:dyDescent="0.4">
      <c r="A178" s="591">
        <v>223</v>
      </c>
      <c r="B178" s="592"/>
      <c r="C178" s="592"/>
      <c r="D178" s="656"/>
      <c r="E178" s="592"/>
      <c r="F178" s="132" t="s">
        <v>1224</v>
      </c>
      <c r="G178" s="621" t="s">
        <v>193</v>
      </c>
      <c r="H178" s="897"/>
      <c r="I178" s="618">
        <v>1</v>
      </c>
      <c r="J178" s="619">
        <v>1</v>
      </c>
      <c r="K178" s="620" t="s">
        <v>108</v>
      </c>
      <c r="L178" s="128"/>
      <c r="M178" s="589" t="s">
        <v>1355</v>
      </c>
      <c r="N178" s="128" t="s">
        <v>1503</v>
      </c>
      <c r="O178" s="587">
        <v>43899</v>
      </c>
      <c r="P178" s="128" t="s">
        <v>838</v>
      </c>
      <c r="Q178" s="845" t="s">
        <v>197</v>
      </c>
    </row>
    <row r="179" spans="1:255" s="130" customFormat="1" ht="24" customHeight="1" x14ac:dyDescent="0.4">
      <c r="A179" s="591">
        <v>224</v>
      </c>
      <c r="B179" s="592"/>
      <c r="C179" s="592"/>
      <c r="D179" s="656"/>
      <c r="E179" s="592"/>
      <c r="F179" s="132" t="s">
        <v>1225</v>
      </c>
      <c r="G179" s="621" t="s">
        <v>193</v>
      </c>
      <c r="H179" s="897"/>
      <c r="I179" s="618">
        <v>1</v>
      </c>
      <c r="J179" s="619">
        <v>1</v>
      </c>
      <c r="K179" s="620" t="s">
        <v>197</v>
      </c>
      <c r="L179" s="128"/>
      <c r="M179" s="589" t="s">
        <v>1346</v>
      </c>
      <c r="N179" s="128" t="s">
        <v>1503</v>
      </c>
      <c r="O179" s="587">
        <v>43899</v>
      </c>
      <c r="P179" s="128" t="s">
        <v>838</v>
      </c>
      <c r="Q179" s="845" t="s">
        <v>197</v>
      </c>
    </row>
    <row r="180" spans="1:255" s="130" customFormat="1" ht="24" customHeight="1" x14ac:dyDescent="0.4">
      <c r="A180" s="591">
        <v>226</v>
      </c>
      <c r="B180" s="592"/>
      <c r="C180" s="592"/>
      <c r="D180" s="656"/>
      <c r="E180" s="592"/>
      <c r="F180" s="132" t="s">
        <v>1226</v>
      </c>
      <c r="G180" s="621" t="s">
        <v>193</v>
      </c>
      <c r="H180" s="897"/>
      <c r="I180" s="618">
        <v>1</v>
      </c>
      <c r="J180" s="619">
        <v>1</v>
      </c>
      <c r="K180" s="620" t="s">
        <v>197</v>
      </c>
      <c r="L180" s="128" t="s">
        <v>1356</v>
      </c>
      <c r="M180" s="589" t="s">
        <v>1346</v>
      </c>
      <c r="N180" s="128" t="s">
        <v>1503</v>
      </c>
      <c r="O180" s="587">
        <v>43899</v>
      </c>
      <c r="P180" s="128" t="s">
        <v>838</v>
      </c>
      <c r="Q180" s="845" t="s">
        <v>197</v>
      </c>
    </row>
    <row r="181" spans="1:255" s="130" customFormat="1" ht="24" customHeight="1" x14ac:dyDescent="0.4">
      <c r="A181" s="591">
        <v>227</v>
      </c>
      <c r="B181" s="592"/>
      <c r="C181" s="592"/>
      <c r="D181" s="656"/>
      <c r="E181" s="592"/>
      <c r="F181" s="132" t="s">
        <v>1227</v>
      </c>
      <c r="G181" s="621" t="s">
        <v>193</v>
      </c>
      <c r="H181" s="897">
        <v>1</v>
      </c>
      <c r="I181" s="618">
        <v>1</v>
      </c>
      <c r="J181" s="619">
        <v>1</v>
      </c>
      <c r="K181" s="620"/>
      <c r="L181" s="128"/>
      <c r="M181" s="589" t="s">
        <v>1346</v>
      </c>
      <c r="N181" s="809"/>
      <c r="O181" s="587"/>
      <c r="P181" s="128"/>
      <c r="Q181" s="126"/>
    </row>
    <row r="182" spans="1:255" s="130" customFormat="1" ht="24" customHeight="1" x14ac:dyDescent="0.4">
      <c r="A182" s="591">
        <v>229</v>
      </c>
      <c r="B182" s="592"/>
      <c r="C182" s="592"/>
      <c r="D182" s="656"/>
      <c r="E182" s="592"/>
      <c r="F182" s="132" t="s">
        <v>1228</v>
      </c>
      <c r="G182" s="621" t="s">
        <v>193</v>
      </c>
      <c r="H182" s="897">
        <v>1</v>
      </c>
      <c r="I182" s="618">
        <v>1</v>
      </c>
      <c r="J182" s="619">
        <v>1</v>
      </c>
      <c r="K182" s="620"/>
      <c r="L182" s="128"/>
      <c r="M182" s="589" t="s">
        <v>1346</v>
      </c>
      <c r="N182" s="809"/>
      <c r="O182" s="587"/>
      <c r="P182" s="128"/>
      <c r="Q182" s="126"/>
    </row>
    <row r="183" spans="1:255" s="130" customFormat="1" ht="24" customHeight="1" x14ac:dyDescent="0.4">
      <c r="A183" s="614" t="s">
        <v>699</v>
      </c>
      <c r="B183" s="612">
        <v>1</v>
      </c>
      <c r="C183" s="601"/>
      <c r="D183" s="657"/>
      <c r="E183" s="613"/>
      <c r="F183" s="141" t="s">
        <v>464</v>
      </c>
      <c r="G183" s="621" t="s">
        <v>193</v>
      </c>
      <c r="H183" s="897"/>
      <c r="I183" s="618">
        <v>1</v>
      </c>
      <c r="J183" s="619">
        <v>1</v>
      </c>
      <c r="K183" s="620" t="s">
        <v>108</v>
      </c>
      <c r="L183" s="141" t="s">
        <v>465</v>
      </c>
      <c r="M183" s="635" t="s">
        <v>734</v>
      </c>
      <c r="N183" s="128" t="s">
        <v>1503</v>
      </c>
      <c r="O183" s="587">
        <v>43899</v>
      </c>
      <c r="P183" s="128" t="s">
        <v>838</v>
      </c>
      <c r="Q183" s="621" t="s">
        <v>197</v>
      </c>
    </row>
    <row r="184" spans="1:255" s="130" customFormat="1" ht="24" customHeight="1" x14ac:dyDescent="0.4">
      <c r="A184" s="644" t="s">
        <v>730</v>
      </c>
      <c r="B184" s="645"/>
      <c r="C184" s="646"/>
      <c r="D184" s="670" t="s">
        <v>884</v>
      </c>
      <c r="E184" s="592"/>
      <c r="F184" s="647" t="s">
        <v>731</v>
      </c>
      <c r="G184" s="621" t="s">
        <v>193</v>
      </c>
      <c r="H184" s="898"/>
      <c r="I184" s="618">
        <v>1</v>
      </c>
      <c r="J184" s="622" t="s">
        <v>194</v>
      </c>
      <c r="K184" s="620" t="s">
        <v>108</v>
      </c>
      <c r="L184" s="136" t="s">
        <v>732</v>
      </c>
      <c r="M184" s="590" t="s">
        <v>1245</v>
      </c>
      <c r="N184" s="128" t="s">
        <v>1503</v>
      </c>
      <c r="O184" s="587">
        <v>43899</v>
      </c>
      <c r="P184" s="128" t="s">
        <v>838</v>
      </c>
      <c r="Q184" s="621" t="s">
        <v>197</v>
      </c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  <c r="BM184" s="127"/>
      <c r="BN184" s="127"/>
      <c r="BO184" s="127"/>
      <c r="BP184" s="127"/>
      <c r="BQ184" s="127"/>
      <c r="BR184" s="127"/>
      <c r="BS184" s="127"/>
      <c r="BT184" s="127"/>
      <c r="BU184" s="127"/>
      <c r="BV184" s="127"/>
      <c r="BW184" s="127"/>
      <c r="BX184" s="127"/>
      <c r="BY184" s="127"/>
      <c r="BZ184" s="127"/>
      <c r="CA184" s="127"/>
      <c r="CB184" s="127"/>
      <c r="CC184" s="127"/>
      <c r="CD184" s="127"/>
      <c r="CE184" s="127"/>
      <c r="CF184" s="127"/>
      <c r="CG184" s="127"/>
      <c r="CH184" s="127"/>
      <c r="CI184" s="127"/>
      <c r="CJ184" s="127"/>
      <c r="CK184" s="127"/>
      <c r="CL184" s="127"/>
      <c r="CM184" s="127"/>
      <c r="CN184" s="127"/>
      <c r="CO184" s="127"/>
      <c r="CP184" s="127"/>
      <c r="CQ184" s="127"/>
      <c r="CR184" s="127"/>
      <c r="CS184" s="127"/>
      <c r="CT184" s="127"/>
      <c r="CU184" s="127"/>
      <c r="CV184" s="127"/>
      <c r="CW184" s="127"/>
      <c r="CX184" s="127"/>
      <c r="CY184" s="127"/>
      <c r="CZ184" s="127"/>
      <c r="DA184" s="127"/>
      <c r="DB184" s="127"/>
      <c r="DC184" s="127"/>
      <c r="DD184" s="127"/>
      <c r="DE184" s="127"/>
      <c r="DF184" s="127"/>
      <c r="DG184" s="127"/>
      <c r="DH184" s="127"/>
      <c r="DI184" s="127"/>
      <c r="DJ184" s="127"/>
      <c r="DK184" s="127"/>
      <c r="DL184" s="127"/>
      <c r="DM184" s="127"/>
      <c r="DN184" s="127"/>
      <c r="DO184" s="127"/>
      <c r="DP184" s="127"/>
      <c r="DQ184" s="127"/>
      <c r="DR184" s="127"/>
      <c r="DS184" s="127"/>
      <c r="DT184" s="127"/>
      <c r="DU184" s="127"/>
      <c r="DV184" s="127"/>
      <c r="DW184" s="127"/>
      <c r="DX184" s="127"/>
      <c r="DY184" s="127"/>
      <c r="DZ184" s="127"/>
      <c r="EA184" s="127"/>
      <c r="EB184" s="127"/>
      <c r="EC184" s="127"/>
      <c r="ED184" s="127"/>
      <c r="EE184" s="127"/>
      <c r="EF184" s="127"/>
      <c r="EG184" s="127"/>
      <c r="EH184" s="127"/>
      <c r="EI184" s="127"/>
      <c r="EJ184" s="127"/>
      <c r="EK184" s="127"/>
      <c r="EL184" s="127"/>
      <c r="EM184" s="127"/>
      <c r="EN184" s="127"/>
      <c r="EO184" s="127"/>
      <c r="EP184" s="127"/>
      <c r="EQ184" s="127"/>
      <c r="ER184" s="127"/>
      <c r="ES184" s="127"/>
      <c r="ET184" s="127"/>
      <c r="EU184" s="127"/>
      <c r="EV184" s="127"/>
      <c r="EW184" s="127"/>
      <c r="EX184" s="127"/>
      <c r="EY184" s="127"/>
      <c r="EZ184" s="127"/>
      <c r="FA184" s="127"/>
      <c r="FB184" s="127"/>
      <c r="FC184" s="127"/>
      <c r="FD184" s="127"/>
      <c r="FE184" s="127"/>
      <c r="FF184" s="127"/>
      <c r="FG184" s="127"/>
      <c r="FH184" s="127"/>
      <c r="FI184" s="127"/>
      <c r="FJ184" s="127"/>
      <c r="FK184" s="127"/>
      <c r="FL184" s="127"/>
      <c r="FM184" s="127"/>
      <c r="FN184" s="127"/>
      <c r="FO184" s="127"/>
      <c r="FP184" s="127"/>
      <c r="FQ184" s="127"/>
      <c r="FR184" s="127"/>
      <c r="FS184" s="127"/>
      <c r="FT184" s="127"/>
      <c r="FU184" s="127"/>
      <c r="FV184" s="127"/>
      <c r="FW184" s="127"/>
      <c r="FX184" s="127"/>
      <c r="FY184" s="127"/>
      <c r="FZ184" s="127"/>
      <c r="GA184" s="127"/>
      <c r="GB184" s="127"/>
      <c r="GC184" s="127"/>
      <c r="GD184" s="127"/>
      <c r="GE184" s="127"/>
      <c r="GF184" s="127"/>
      <c r="GG184" s="127"/>
      <c r="GH184" s="127"/>
      <c r="GI184" s="127"/>
      <c r="GJ184" s="127"/>
      <c r="GK184" s="127"/>
      <c r="GL184" s="127"/>
      <c r="GM184" s="127"/>
      <c r="GN184" s="127"/>
      <c r="GO184" s="127"/>
      <c r="GP184" s="127"/>
      <c r="GQ184" s="127"/>
      <c r="GR184" s="127"/>
      <c r="GS184" s="127"/>
      <c r="GT184" s="127"/>
      <c r="GU184" s="127"/>
      <c r="GV184" s="127"/>
      <c r="GW184" s="127"/>
      <c r="GX184" s="127"/>
      <c r="GY184" s="127"/>
      <c r="GZ184" s="127"/>
      <c r="HA184" s="127"/>
      <c r="HB184" s="127"/>
      <c r="HC184" s="127"/>
      <c r="HD184" s="127"/>
      <c r="HE184" s="127"/>
      <c r="HF184" s="127"/>
      <c r="HG184" s="127"/>
      <c r="HH184" s="127"/>
      <c r="HI184" s="127"/>
      <c r="HJ184" s="127"/>
      <c r="HK184" s="127"/>
      <c r="HL184" s="127"/>
      <c r="HM184" s="127"/>
      <c r="HN184" s="127"/>
      <c r="HO184" s="127"/>
      <c r="HP184" s="127"/>
      <c r="HQ184" s="127"/>
      <c r="HR184" s="127"/>
      <c r="HS184" s="127"/>
      <c r="HT184" s="127"/>
      <c r="HU184" s="127"/>
      <c r="HV184" s="127"/>
      <c r="HW184" s="127"/>
      <c r="HX184" s="127"/>
      <c r="HY184" s="127"/>
      <c r="HZ184" s="127"/>
      <c r="IA184" s="127"/>
      <c r="IB184" s="127"/>
      <c r="IC184" s="127"/>
      <c r="ID184" s="127"/>
      <c r="IE184" s="127"/>
      <c r="IF184" s="127"/>
      <c r="IG184" s="127"/>
      <c r="IH184" s="127"/>
      <c r="II184" s="127"/>
      <c r="IJ184" s="127"/>
      <c r="IK184" s="127"/>
      <c r="IL184" s="127"/>
      <c r="IM184" s="127"/>
      <c r="IN184" s="127"/>
      <c r="IO184" s="127"/>
      <c r="IP184" s="127"/>
      <c r="IQ184" s="127"/>
      <c r="IR184" s="127"/>
      <c r="IS184" s="127"/>
      <c r="IT184" s="127"/>
      <c r="IU184" s="127"/>
    </row>
    <row r="185" spans="1:255" s="130" customFormat="1" ht="24" customHeight="1" x14ac:dyDescent="0.4">
      <c r="A185" s="133" t="s">
        <v>733</v>
      </c>
      <c r="B185" s="602"/>
      <c r="C185" s="603"/>
      <c r="D185" s="669" t="s">
        <v>879</v>
      </c>
      <c r="E185" s="592">
        <v>1</v>
      </c>
      <c r="F185" s="632" t="s">
        <v>316</v>
      </c>
      <c r="G185" s="621" t="s">
        <v>193</v>
      </c>
      <c r="H185" s="896"/>
      <c r="I185" s="618">
        <v>1</v>
      </c>
      <c r="J185" s="619" t="s">
        <v>194</v>
      </c>
      <c r="K185" s="620" t="s">
        <v>197</v>
      </c>
      <c r="L185" s="128" t="s">
        <v>317</v>
      </c>
      <c r="M185" s="141" t="s">
        <v>1496</v>
      </c>
      <c r="N185" s="128" t="s">
        <v>1503</v>
      </c>
      <c r="O185" s="587">
        <v>43899</v>
      </c>
      <c r="P185" s="128" t="s">
        <v>838</v>
      </c>
      <c r="Q185" s="621" t="s">
        <v>197</v>
      </c>
    </row>
    <row r="186" spans="1:255" s="130" customFormat="1" ht="24" customHeight="1" x14ac:dyDescent="0.4">
      <c r="A186" s="137" t="s">
        <v>829</v>
      </c>
      <c r="B186" s="601" t="s">
        <v>307</v>
      </c>
      <c r="C186" s="157"/>
      <c r="D186" s="649" t="s">
        <v>857</v>
      </c>
      <c r="E186" s="592"/>
      <c r="F186" s="131" t="s">
        <v>310</v>
      </c>
      <c r="G186" s="621" t="s">
        <v>193</v>
      </c>
      <c r="H186" s="896"/>
      <c r="I186" s="618">
        <v>1</v>
      </c>
      <c r="J186" s="619" t="s">
        <v>194</v>
      </c>
      <c r="K186" s="620" t="s">
        <v>108</v>
      </c>
      <c r="L186" s="128" t="s">
        <v>311</v>
      </c>
      <c r="M186" s="635" t="s">
        <v>837</v>
      </c>
      <c r="N186" s="128" t="s">
        <v>1503</v>
      </c>
      <c r="O186" s="587">
        <v>43899</v>
      </c>
      <c r="P186" s="128" t="s">
        <v>838</v>
      </c>
      <c r="Q186" s="845" t="s">
        <v>197</v>
      </c>
    </row>
    <row r="187" spans="1:255" s="130" customFormat="1" ht="24" customHeight="1" x14ac:dyDescent="0.4">
      <c r="A187" s="137" t="s">
        <v>312</v>
      </c>
      <c r="B187" s="601" t="s">
        <v>313</v>
      </c>
      <c r="C187" s="157"/>
      <c r="D187" s="668" t="s">
        <v>858</v>
      </c>
      <c r="E187" s="592"/>
      <c r="F187" s="894" t="s">
        <v>314</v>
      </c>
      <c r="G187" s="621" t="s">
        <v>193</v>
      </c>
      <c r="H187" s="896">
        <v>35</v>
      </c>
      <c r="I187" s="618">
        <v>1</v>
      </c>
      <c r="J187" s="619" t="s">
        <v>194</v>
      </c>
      <c r="K187" s="620" t="s">
        <v>197</v>
      </c>
      <c r="L187" s="128" t="s">
        <v>836</v>
      </c>
      <c r="M187" s="156" t="s">
        <v>1242</v>
      </c>
      <c r="N187" s="128" t="s">
        <v>1503</v>
      </c>
      <c r="O187" s="887">
        <v>43899</v>
      </c>
      <c r="P187" s="809" t="s">
        <v>838</v>
      </c>
      <c r="Q187" s="845" t="s">
        <v>197</v>
      </c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  <c r="BM187" s="127"/>
      <c r="BN187" s="127"/>
      <c r="BO187" s="127"/>
      <c r="BP187" s="127"/>
      <c r="BQ187" s="127"/>
      <c r="BR187" s="127"/>
      <c r="BS187" s="127"/>
      <c r="BT187" s="127"/>
      <c r="BU187" s="127"/>
      <c r="BV187" s="127"/>
      <c r="BW187" s="127"/>
      <c r="BX187" s="127"/>
      <c r="BY187" s="127"/>
      <c r="BZ187" s="127"/>
      <c r="CA187" s="127"/>
      <c r="CB187" s="127"/>
      <c r="CC187" s="127"/>
      <c r="CD187" s="127"/>
      <c r="CE187" s="127"/>
      <c r="CF187" s="127"/>
      <c r="CG187" s="127"/>
      <c r="CH187" s="127"/>
      <c r="CI187" s="127"/>
      <c r="CJ187" s="127"/>
      <c r="CK187" s="127"/>
      <c r="CL187" s="127"/>
      <c r="CM187" s="127"/>
      <c r="CN187" s="127"/>
      <c r="CO187" s="127"/>
      <c r="CP187" s="127"/>
      <c r="CQ187" s="127"/>
      <c r="CR187" s="127"/>
      <c r="CS187" s="127"/>
      <c r="CT187" s="127"/>
      <c r="CU187" s="127"/>
      <c r="CV187" s="127"/>
      <c r="CW187" s="127"/>
      <c r="CX187" s="127"/>
      <c r="CY187" s="127"/>
      <c r="CZ187" s="127"/>
      <c r="DA187" s="127"/>
      <c r="DB187" s="127"/>
      <c r="DC187" s="127"/>
      <c r="DD187" s="127"/>
      <c r="DE187" s="127"/>
      <c r="DF187" s="127"/>
      <c r="DG187" s="127"/>
      <c r="DH187" s="127"/>
      <c r="DI187" s="127"/>
      <c r="DJ187" s="127"/>
      <c r="DK187" s="127"/>
      <c r="DL187" s="127"/>
      <c r="DM187" s="127"/>
      <c r="DN187" s="127"/>
      <c r="DO187" s="127"/>
      <c r="DP187" s="127"/>
      <c r="DQ187" s="127"/>
      <c r="DR187" s="127"/>
      <c r="DS187" s="127"/>
      <c r="DT187" s="127"/>
      <c r="DU187" s="127"/>
      <c r="DV187" s="127"/>
      <c r="DW187" s="127"/>
      <c r="DX187" s="127"/>
      <c r="DY187" s="127"/>
      <c r="DZ187" s="127"/>
      <c r="EA187" s="127"/>
      <c r="EB187" s="127"/>
      <c r="EC187" s="127"/>
      <c r="ED187" s="127"/>
      <c r="EE187" s="127"/>
      <c r="EF187" s="127"/>
      <c r="EG187" s="127"/>
      <c r="EH187" s="127"/>
      <c r="EI187" s="127"/>
      <c r="EJ187" s="127"/>
      <c r="EK187" s="127"/>
      <c r="EL187" s="127"/>
      <c r="EM187" s="127"/>
      <c r="EN187" s="127"/>
      <c r="EO187" s="127"/>
      <c r="EP187" s="127"/>
      <c r="EQ187" s="127"/>
      <c r="ER187" s="127"/>
      <c r="ES187" s="127"/>
      <c r="ET187" s="127"/>
      <c r="EU187" s="127"/>
      <c r="EV187" s="127"/>
      <c r="EW187" s="127"/>
      <c r="EX187" s="127"/>
      <c r="EY187" s="127"/>
      <c r="EZ187" s="127"/>
      <c r="FA187" s="127"/>
      <c r="FB187" s="127"/>
      <c r="FC187" s="127"/>
      <c r="FD187" s="127"/>
      <c r="FE187" s="127"/>
      <c r="FF187" s="127"/>
      <c r="FG187" s="127"/>
      <c r="FH187" s="127"/>
      <c r="FI187" s="127"/>
      <c r="FJ187" s="127"/>
      <c r="FK187" s="127"/>
      <c r="FL187" s="127"/>
      <c r="FM187" s="127"/>
      <c r="FN187" s="127"/>
      <c r="FO187" s="127"/>
      <c r="FP187" s="127"/>
      <c r="FQ187" s="127"/>
      <c r="FR187" s="127"/>
      <c r="FS187" s="127"/>
      <c r="FT187" s="127"/>
      <c r="FU187" s="127"/>
      <c r="FV187" s="127"/>
      <c r="FW187" s="127"/>
      <c r="FX187" s="127"/>
      <c r="FY187" s="127"/>
      <c r="FZ187" s="127"/>
      <c r="GA187" s="127"/>
      <c r="GB187" s="127"/>
      <c r="GC187" s="127"/>
      <c r="GD187" s="127"/>
      <c r="GE187" s="127"/>
      <c r="GF187" s="127"/>
      <c r="GG187" s="127"/>
      <c r="GH187" s="127"/>
      <c r="GI187" s="127"/>
      <c r="GJ187" s="127"/>
      <c r="GK187" s="127"/>
      <c r="GL187" s="127"/>
      <c r="GM187" s="127"/>
      <c r="GN187" s="127"/>
      <c r="GO187" s="127"/>
      <c r="GP187" s="127"/>
      <c r="GQ187" s="127"/>
      <c r="GR187" s="127"/>
      <c r="GS187" s="127"/>
      <c r="GT187" s="127"/>
      <c r="GU187" s="127"/>
      <c r="GV187" s="127"/>
      <c r="GW187" s="127"/>
      <c r="GX187" s="127"/>
      <c r="GY187" s="127"/>
      <c r="GZ187" s="127"/>
      <c r="HA187" s="127"/>
      <c r="HB187" s="127"/>
      <c r="HC187" s="127"/>
      <c r="HD187" s="127"/>
      <c r="HE187" s="127"/>
      <c r="HF187" s="127"/>
      <c r="HG187" s="127"/>
      <c r="HH187" s="127"/>
      <c r="HI187" s="127"/>
      <c r="HJ187" s="127"/>
      <c r="HK187" s="127"/>
      <c r="HL187" s="127"/>
      <c r="HM187" s="127"/>
      <c r="HN187" s="127"/>
      <c r="HO187" s="127"/>
      <c r="HP187" s="127"/>
      <c r="HQ187" s="127"/>
      <c r="HR187" s="127"/>
      <c r="HS187" s="127"/>
      <c r="HT187" s="127"/>
      <c r="HU187" s="127"/>
      <c r="HV187" s="127"/>
      <c r="HW187" s="127"/>
      <c r="HX187" s="127"/>
      <c r="HY187" s="127"/>
      <c r="HZ187" s="127"/>
      <c r="IA187" s="127"/>
      <c r="IB187" s="127"/>
      <c r="IC187" s="127"/>
      <c r="ID187" s="127"/>
      <c r="IE187" s="127"/>
      <c r="IF187" s="127"/>
      <c r="IG187" s="127"/>
      <c r="IH187" s="127"/>
      <c r="II187" s="127"/>
      <c r="IJ187" s="127"/>
      <c r="IK187" s="127"/>
      <c r="IL187" s="127"/>
      <c r="IM187" s="127"/>
      <c r="IN187" s="127"/>
      <c r="IO187" s="127"/>
      <c r="IP187" s="127"/>
      <c r="IQ187" s="127"/>
      <c r="IR187" s="127"/>
      <c r="IS187" s="127"/>
      <c r="IT187" s="127"/>
      <c r="IU187" s="127"/>
    </row>
    <row r="188" spans="1:255" s="130" customFormat="1" ht="24" customHeight="1" x14ac:dyDescent="0.4">
      <c r="A188" s="137" t="s">
        <v>830</v>
      </c>
      <c r="B188" s="601" t="s">
        <v>307</v>
      </c>
      <c r="C188" s="157"/>
      <c r="D188" s="649"/>
      <c r="E188" s="592"/>
      <c r="F188" s="131" t="s">
        <v>308</v>
      </c>
      <c r="G188" s="621" t="s">
        <v>193</v>
      </c>
      <c r="H188" s="897">
        <v>100</v>
      </c>
      <c r="I188" s="618">
        <v>1</v>
      </c>
      <c r="J188" s="619" t="s">
        <v>194</v>
      </c>
      <c r="K188" s="620" t="s">
        <v>197</v>
      </c>
      <c r="L188" s="128" t="s">
        <v>309</v>
      </c>
      <c r="M188" s="635" t="s">
        <v>839</v>
      </c>
      <c r="N188" s="128" t="s">
        <v>1503</v>
      </c>
      <c r="O188" s="887">
        <v>43899</v>
      </c>
      <c r="P188" s="809" t="s">
        <v>838</v>
      </c>
      <c r="Q188" s="845" t="s">
        <v>197</v>
      </c>
    </row>
    <row r="189" spans="1:255" s="130" customFormat="1" ht="24" customHeight="1" x14ac:dyDescent="0.4">
      <c r="A189" s="137" t="s">
        <v>840</v>
      </c>
      <c r="B189" s="601"/>
      <c r="C189" s="157"/>
      <c r="D189" s="649"/>
      <c r="E189" s="592"/>
      <c r="F189" s="131" t="s">
        <v>308</v>
      </c>
      <c r="G189" s="621" t="s">
        <v>193</v>
      </c>
      <c r="H189" s="897">
        <v>100</v>
      </c>
      <c r="I189" s="618">
        <v>1</v>
      </c>
      <c r="J189" s="619" t="s">
        <v>562</v>
      </c>
      <c r="K189" s="620" t="s">
        <v>197</v>
      </c>
      <c r="L189" s="128" t="s">
        <v>843</v>
      </c>
      <c r="M189" s="635" t="s">
        <v>841</v>
      </c>
      <c r="N189" s="128" t="s">
        <v>1503</v>
      </c>
      <c r="O189" s="887">
        <v>43899</v>
      </c>
      <c r="P189" s="809" t="s">
        <v>838</v>
      </c>
      <c r="Q189" s="845" t="s">
        <v>197</v>
      </c>
    </row>
    <row r="190" spans="1:255" s="130" customFormat="1" ht="24" customHeight="1" x14ac:dyDescent="0.4">
      <c r="A190" s="137" t="s">
        <v>842</v>
      </c>
      <c r="B190" s="601"/>
      <c r="C190" s="157"/>
      <c r="D190" s="649"/>
      <c r="E190" s="592"/>
      <c r="F190" s="131" t="s">
        <v>308</v>
      </c>
      <c r="G190" s="621" t="s">
        <v>193</v>
      </c>
      <c r="H190" s="897">
        <v>35</v>
      </c>
      <c r="I190" s="618">
        <v>1</v>
      </c>
      <c r="J190" s="619" t="s">
        <v>562</v>
      </c>
      <c r="K190" s="620" t="s">
        <v>197</v>
      </c>
      <c r="L190" s="128" t="s">
        <v>843</v>
      </c>
      <c r="M190" s="635" t="s">
        <v>845</v>
      </c>
      <c r="N190" s="128" t="s">
        <v>1503</v>
      </c>
      <c r="O190" s="887">
        <v>43899</v>
      </c>
      <c r="P190" s="809" t="s">
        <v>838</v>
      </c>
      <c r="Q190" s="845" t="s">
        <v>197</v>
      </c>
    </row>
    <row r="191" spans="1:255" s="130" customFormat="1" ht="24" customHeight="1" x14ac:dyDescent="0.4">
      <c r="A191" s="137" t="s">
        <v>844</v>
      </c>
      <c r="B191" s="601"/>
      <c r="C191" s="157"/>
      <c r="D191" s="649"/>
      <c r="E191" s="592"/>
      <c r="F191" s="131" t="s">
        <v>308</v>
      </c>
      <c r="G191" s="621" t="s">
        <v>193</v>
      </c>
      <c r="H191" s="897">
        <v>100</v>
      </c>
      <c r="I191" s="618">
        <v>1</v>
      </c>
      <c r="J191" s="619" t="s">
        <v>562</v>
      </c>
      <c r="K191" s="620" t="s">
        <v>197</v>
      </c>
      <c r="L191" s="128" t="s">
        <v>843</v>
      </c>
      <c r="M191" s="635" t="s">
        <v>846</v>
      </c>
      <c r="N191" s="128" t="s">
        <v>1503</v>
      </c>
      <c r="O191" s="887">
        <v>43899</v>
      </c>
      <c r="P191" s="809" t="s">
        <v>838</v>
      </c>
      <c r="Q191" s="845" t="s">
        <v>197</v>
      </c>
    </row>
    <row r="192" spans="1:255" s="130" customFormat="1" ht="24" customHeight="1" x14ac:dyDescent="0.4">
      <c r="A192" s="137" t="s">
        <v>847</v>
      </c>
      <c r="B192" s="601" t="s">
        <v>305</v>
      </c>
      <c r="C192" s="157"/>
      <c r="D192" s="649"/>
      <c r="E192" s="592"/>
      <c r="F192" s="131" t="s">
        <v>308</v>
      </c>
      <c r="G192" s="621" t="s">
        <v>193</v>
      </c>
      <c r="H192" s="897"/>
      <c r="I192" s="618">
        <v>1</v>
      </c>
      <c r="J192" s="619" t="s">
        <v>562</v>
      </c>
      <c r="K192" s="620" t="s">
        <v>108</v>
      </c>
      <c r="L192" s="128" t="s">
        <v>848</v>
      </c>
      <c r="M192" s="635" t="s">
        <v>837</v>
      </c>
      <c r="N192" s="128" t="s">
        <v>1503</v>
      </c>
      <c r="O192" s="587">
        <v>43899</v>
      </c>
      <c r="P192" s="128" t="s">
        <v>838</v>
      </c>
      <c r="Q192" s="845" t="s">
        <v>197</v>
      </c>
    </row>
    <row r="193" spans="1:255" s="130" customFormat="1" ht="24" customHeight="1" x14ac:dyDescent="0.4">
      <c r="A193" s="137" t="s">
        <v>849</v>
      </c>
      <c r="B193" s="601"/>
      <c r="C193" s="157"/>
      <c r="D193" s="649" t="s">
        <v>856</v>
      </c>
      <c r="E193" s="592"/>
      <c r="F193" s="131" t="s">
        <v>308</v>
      </c>
      <c r="G193" s="621" t="s">
        <v>193</v>
      </c>
      <c r="H193" s="897">
        <v>100</v>
      </c>
      <c r="I193" s="618">
        <v>25</v>
      </c>
      <c r="J193" s="619" t="s">
        <v>562</v>
      </c>
      <c r="K193" s="620" t="s">
        <v>197</v>
      </c>
      <c r="L193" s="128" t="s">
        <v>851</v>
      </c>
      <c r="M193" s="635" t="s">
        <v>850</v>
      </c>
      <c r="N193" s="128" t="s">
        <v>1503</v>
      </c>
      <c r="O193" s="887">
        <v>43899</v>
      </c>
      <c r="P193" s="809" t="s">
        <v>838</v>
      </c>
      <c r="Q193" s="845" t="s">
        <v>197</v>
      </c>
    </row>
    <row r="194" spans="1:255" s="130" customFormat="1" ht="24" customHeight="1" x14ac:dyDescent="0.4">
      <c r="A194" s="137" t="s">
        <v>852</v>
      </c>
      <c r="B194" s="601"/>
      <c r="C194" s="157"/>
      <c r="D194" s="649"/>
      <c r="E194" s="592"/>
      <c r="F194" s="131" t="s">
        <v>1498</v>
      </c>
      <c r="G194" s="621" t="s">
        <v>193</v>
      </c>
      <c r="H194" s="897">
        <v>1</v>
      </c>
      <c r="I194" s="618">
        <v>1</v>
      </c>
      <c r="J194" s="619" t="s">
        <v>562</v>
      </c>
      <c r="K194" s="620" t="s">
        <v>197</v>
      </c>
      <c r="L194" s="128" t="s">
        <v>851</v>
      </c>
      <c r="M194" s="635" t="s">
        <v>853</v>
      </c>
      <c r="N194" s="128" t="s">
        <v>1503</v>
      </c>
      <c r="O194" s="887">
        <v>43899</v>
      </c>
      <c r="P194" s="809" t="s">
        <v>838</v>
      </c>
      <c r="Q194" s="845" t="s">
        <v>197</v>
      </c>
    </row>
    <row r="195" spans="1:255" s="130" customFormat="1" ht="24" customHeight="1" x14ac:dyDescent="0.4">
      <c r="A195" s="137" t="s">
        <v>854</v>
      </c>
      <c r="B195" s="601"/>
      <c r="C195" s="157"/>
      <c r="D195" s="649"/>
      <c r="E195" s="592"/>
      <c r="F195" s="131" t="s">
        <v>308</v>
      </c>
      <c r="G195" s="621" t="s">
        <v>193</v>
      </c>
      <c r="H195" s="897">
        <v>100</v>
      </c>
      <c r="I195" s="618">
        <v>1</v>
      </c>
      <c r="J195" s="619" t="s">
        <v>562</v>
      </c>
      <c r="K195" s="620" t="s">
        <v>197</v>
      </c>
      <c r="L195" s="128" t="s">
        <v>855</v>
      </c>
      <c r="M195" s="635" t="s">
        <v>841</v>
      </c>
      <c r="N195" s="128" t="s">
        <v>1503</v>
      </c>
      <c r="O195" s="887">
        <v>43899</v>
      </c>
      <c r="P195" s="809" t="s">
        <v>838</v>
      </c>
      <c r="Q195" s="845" t="s">
        <v>197</v>
      </c>
    </row>
    <row r="196" spans="1:255" s="130" customFormat="1" ht="24" customHeight="1" x14ac:dyDescent="0.4">
      <c r="A196" s="137" t="s">
        <v>831</v>
      </c>
      <c r="B196" s="601"/>
      <c r="C196" s="157"/>
      <c r="D196" s="649"/>
      <c r="E196" s="592"/>
      <c r="F196" s="131" t="s">
        <v>301</v>
      </c>
      <c r="G196" s="621" t="s">
        <v>193</v>
      </c>
      <c r="H196" s="897"/>
      <c r="I196" s="618">
        <v>1</v>
      </c>
      <c r="J196" s="619" t="s">
        <v>194</v>
      </c>
      <c r="K196" s="620" t="s">
        <v>108</v>
      </c>
      <c r="L196" s="156" t="s">
        <v>868</v>
      </c>
      <c r="M196" s="635" t="s">
        <v>867</v>
      </c>
      <c r="N196" s="128" t="s">
        <v>1503</v>
      </c>
      <c r="O196" s="587">
        <v>43899</v>
      </c>
      <c r="P196" s="128" t="s">
        <v>838</v>
      </c>
      <c r="Q196" s="845" t="s">
        <v>197</v>
      </c>
    </row>
    <row r="197" spans="1:255" s="130" customFormat="1" ht="24" customHeight="1" x14ac:dyDescent="0.4">
      <c r="A197" s="137" t="s">
        <v>832</v>
      </c>
      <c r="B197" s="601"/>
      <c r="C197" s="157"/>
      <c r="D197" s="649"/>
      <c r="E197" s="592"/>
      <c r="F197" s="131" t="s">
        <v>302</v>
      </c>
      <c r="G197" s="621" t="s">
        <v>193</v>
      </c>
      <c r="H197" s="897"/>
      <c r="I197" s="618">
        <v>1</v>
      </c>
      <c r="J197" s="619" t="s">
        <v>194</v>
      </c>
      <c r="K197" s="620" t="s">
        <v>108</v>
      </c>
      <c r="L197" s="156" t="s">
        <v>868</v>
      </c>
      <c r="M197" s="635" t="s">
        <v>867</v>
      </c>
      <c r="N197" s="128" t="s">
        <v>1503</v>
      </c>
      <c r="O197" s="587">
        <v>43899</v>
      </c>
      <c r="P197" s="128" t="s">
        <v>838</v>
      </c>
      <c r="Q197" s="845" t="s">
        <v>197</v>
      </c>
    </row>
    <row r="198" spans="1:255" s="130" customFormat="1" ht="24" customHeight="1" x14ac:dyDescent="0.4">
      <c r="A198" s="137" t="s">
        <v>833</v>
      </c>
      <c r="B198" s="601"/>
      <c r="C198" s="157"/>
      <c r="D198" s="649"/>
      <c r="E198" s="592"/>
      <c r="F198" s="131" t="s">
        <v>303</v>
      </c>
      <c r="G198" s="621" t="s">
        <v>193</v>
      </c>
      <c r="H198" s="897"/>
      <c r="I198" s="618">
        <v>1</v>
      </c>
      <c r="J198" s="619" t="s">
        <v>194</v>
      </c>
      <c r="K198" s="620" t="s">
        <v>197</v>
      </c>
      <c r="L198" s="128" t="s">
        <v>304</v>
      </c>
      <c r="M198" s="635" t="s">
        <v>869</v>
      </c>
      <c r="N198" s="128" t="s">
        <v>1503</v>
      </c>
      <c r="O198" s="887">
        <v>43899</v>
      </c>
      <c r="P198" s="809" t="s">
        <v>838</v>
      </c>
      <c r="Q198" s="845" t="s">
        <v>197</v>
      </c>
    </row>
    <row r="199" spans="1:255" s="130" customFormat="1" ht="24" customHeight="1" x14ac:dyDescent="0.4">
      <c r="A199" s="137" t="s">
        <v>834</v>
      </c>
      <c r="B199" s="601" t="s">
        <v>305</v>
      </c>
      <c r="C199" s="157"/>
      <c r="D199" s="649" t="s">
        <v>859</v>
      </c>
      <c r="E199" s="592"/>
      <c r="F199" s="131" t="s">
        <v>306</v>
      </c>
      <c r="G199" s="621" t="s">
        <v>193</v>
      </c>
      <c r="H199" s="897"/>
      <c r="I199" s="618">
        <v>1</v>
      </c>
      <c r="J199" s="619" t="s">
        <v>194</v>
      </c>
      <c r="K199" s="620" t="s">
        <v>108</v>
      </c>
      <c r="L199" s="156" t="s">
        <v>866</v>
      </c>
      <c r="M199" s="635" t="s">
        <v>867</v>
      </c>
      <c r="N199" s="128" t="s">
        <v>1503</v>
      </c>
      <c r="O199" s="587">
        <v>43899</v>
      </c>
      <c r="P199" s="128" t="s">
        <v>838</v>
      </c>
      <c r="Q199" s="845" t="s">
        <v>197</v>
      </c>
    </row>
    <row r="200" spans="1:255" s="130" customFormat="1" ht="24" customHeight="1" x14ac:dyDescent="0.4">
      <c r="A200" s="137" t="s">
        <v>870</v>
      </c>
      <c r="B200" s="601"/>
      <c r="C200" s="157"/>
      <c r="D200" s="649"/>
      <c r="E200" s="592"/>
      <c r="F200" s="131" t="s">
        <v>871</v>
      </c>
      <c r="G200" s="621" t="s">
        <v>193</v>
      </c>
      <c r="H200" s="897"/>
      <c r="I200" s="618">
        <v>1</v>
      </c>
      <c r="J200" s="619" t="s">
        <v>194</v>
      </c>
      <c r="K200" s="620" t="s">
        <v>108</v>
      </c>
      <c r="L200" s="156" t="s">
        <v>868</v>
      </c>
      <c r="M200" s="635" t="s">
        <v>867</v>
      </c>
      <c r="N200" s="128" t="s">
        <v>1503</v>
      </c>
      <c r="O200" s="587">
        <v>43899</v>
      </c>
      <c r="P200" s="128" t="s">
        <v>838</v>
      </c>
      <c r="Q200" s="845" t="s">
        <v>197</v>
      </c>
    </row>
    <row r="201" spans="1:255" s="130" customFormat="1" ht="24" customHeight="1" x14ac:dyDescent="0.4">
      <c r="A201" s="137" t="s">
        <v>872</v>
      </c>
      <c r="B201" s="601"/>
      <c r="C201" s="157"/>
      <c r="D201" s="649"/>
      <c r="E201" s="592"/>
      <c r="F201" s="131" t="s">
        <v>873</v>
      </c>
      <c r="G201" s="621" t="s">
        <v>193</v>
      </c>
      <c r="H201" s="897"/>
      <c r="I201" s="618">
        <v>1</v>
      </c>
      <c r="J201" s="619" t="s">
        <v>194</v>
      </c>
      <c r="K201" s="620" t="s">
        <v>197</v>
      </c>
      <c r="L201" s="128" t="s">
        <v>304</v>
      </c>
      <c r="M201" s="635" t="s">
        <v>869</v>
      </c>
      <c r="N201" s="128" t="s">
        <v>1503</v>
      </c>
      <c r="O201" s="887">
        <v>43899</v>
      </c>
      <c r="P201" s="809" t="s">
        <v>838</v>
      </c>
      <c r="Q201" s="845" t="s">
        <v>197</v>
      </c>
    </row>
    <row r="202" spans="1:255" s="130" customFormat="1" ht="24" customHeight="1" x14ac:dyDescent="0.4">
      <c r="A202" s="137" t="s">
        <v>874</v>
      </c>
      <c r="B202" s="601"/>
      <c r="C202" s="157"/>
      <c r="D202" s="649"/>
      <c r="E202" s="592"/>
      <c r="F202" s="131" t="s">
        <v>875</v>
      </c>
      <c r="G202" s="621" t="s">
        <v>193</v>
      </c>
      <c r="H202" s="897">
        <v>100</v>
      </c>
      <c r="I202" s="618">
        <v>1</v>
      </c>
      <c r="J202" s="619" t="s">
        <v>194</v>
      </c>
      <c r="K202" s="620" t="s">
        <v>197</v>
      </c>
      <c r="L202" s="128" t="s">
        <v>304</v>
      </c>
      <c r="M202" s="635" t="s">
        <v>869</v>
      </c>
      <c r="N202" s="128" t="s">
        <v>1503</v>
      </c>
      <c r="O202" s="887">
        <v>43899</v>
      </c>
      <c r="P202" s="809" t="s">
        <v>838</v>
      </c>
      <c r="Q202" s="845" t="s">
        <v>197</v>
      </c>
    </row>
    <row r="203" spans="1:255" s="130" customFormat="1" ht="24" customHeight="1" x14ac:dyDescent="0.4">
      <c r="A203" s="137" t="s">
        <v>320</v>
      </c>
      <c r="B203" s="604"/>
      <c r="C203" s="137"/>
      <c r="D203" s="648" t="s">
        <v>878</v>
      </c>
      <c r="E203" s="592"/>
      <c r="F203" s="138" t="s">
        <v>321</v>
      </c>
      <c r="G203" s="621" t="s">
        <v>193</v>
      </c>
      <c r="H203" s="896"/>
      <c r="I203" s="618">
        <v>1</v>
      </c>
      <c r="J203" s="619" t="s">
        <v>194</v>
      </c>
      <c r="K203" s="620" t="s">
        <v>108</v>
      </c>
      <c r="L203" s="128" t="s">
        <v>322</v>
      </c>
      <c r="M203" s="635" t="s">
        <v>837</v>
      </c>
      <c r="N203" s="128" t="s">
        <v>1503</v>
      </c>
      <c r="O203" s="587">
        <v>43899</v>
      </c>
      <c r="P203" s="128" t="s">
        <v>838</v>
      </c>
      <c r="Q203" s="845" t="s">
        <v>197</v>
      </c>
    </row>
    <row r="204" spans="1:255" ht="24" customHeight="1" x14ac:dyDescent="0.4">
      <c r="A204" s="140" t="s">
        <v>462</v>
      </c>
      <c r="B204" s="608"/>
      <c r="C204" s="609"/>
      <c r="D204" s="651"/>
      <c r="E204" s="592"/>
      <c r="F204" s="138" t="s">
        <v>463</v>
      </c>
      <c r="G204" s="621" t="s">
        <v>193</v>
      </c>
      <c r="H204" s="896"/>
      <c r="I204" s="618"/>
      <c r="J204" s="619">
        <v>3</v>
      </c>
      <c r="K204" s="620" t="s">
        <v>219</v>
      </c>
      <c r="L204" s="141"/>
      <c r="M204" s="589" t="s">
        <v>695</v>
      </c>
      <c r="N204" s="128" t="s">
        <v>1503</v>
      </c>
      <c r="O204" s="587">
        <v>43899</v>
      </c>
      <c r="P204" s="128" t="s">
        <v>838</v>
      </c>
      <c r="Q204" s="845" t="s">
        <v>197</v>
      </c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129"/>
      <c r="AT204" s="129"/>
      <c r="AU204" s="129"/>
      <c r="AV204" s="129"/>
      <c r="AW204" s="129"/>
      <c r="AX204" s="129"/>
      <c r="AY204" s="129"/>
      <c r="AZ204" s="129"/>
      <c r="BA204" s="129"/>
      <c r="BB204" s="129"/>
      <c r="BC204" s="129"/>
      <c r="BD204" s="129"/>
      <c r="BE204" s="129"/>
      <c r="BF204" s="129"/>
      <c r="BG204" s="129"/>
      <c r="BH204" s="129"/>
      <c r="BI204" s="129"/>
      <c r="BJ204" s="129"/>
      <c r="BK204" s="129"/>
      <c r="BL204" s="129"/>
      <c r="BM204" s="129"/>
      <c r="BN204" s="129"/>
      <c r="BO204" s="129"/>
      <c r="BP204" s="129"/>
      <c r="BQ204" s="129"/>
      <c r="BR204" s="129"/>
      <c r="BS204" s="129"/>
      <c r="BT204" s="129"/>
      <c r="BU204" s="129"/>
      <c r="BV204" s="129"/>
      <c r="BW204" s="129"/>
      <c r="BX204" s="129"/>
      <c r="BY204" s="129"/>
      <c r="BZ204" s="129"/>
      <c r="CA204" s="129"/>
      <c r="CB204" s="129"/>
      <c r="CC204" s="129"/>
      <c r="CD204" s="129"/>
      <c r="CE204" s="129"/>
      <c r="CF204" s="129"/>
      <c r="CG204" s="129"/>
      <c r="CH204" s="129"/>
      <c r="CI204" s="129"/>
      <c r="CJ204" s="129"/>
      <c r="CK204" s="129"/>
      <c r="CL204" s="129"/>
      <c r="CM204" s="129"/>
      <c r="CN204" s="129"/>
      <c r="CO204" s="129"/>
      <c r="CP204" s="129"/>
      <c r="CQ204" s="129"/>
      <c r="CR204" s="129"/>
      <c r="CS204" s="129"/>
      <c r="CT204" s="129"/>
      <c r="CU204" s="129"/>
      <c r="CV204" s="129"/>
      <c r="CW204" s="129"/>
      <c r="CX204" s="129"/>
      <c r="CY204" s="129"/>
      <c r="CZ204" s="129"/>
      <c r="DA204" s="129"/>
      <c r="DB204" s="129"/>
      <c r="DC204" s="129"/>
      <c r="DD204" s="129"/>
      <c r="DE204" s="129"/>
      <c r="DF204" s="129"/>
      <c r="DG204" s="129"/>
      <c r="DH204" s="129"/>
      <c r="DI204" s="129"/>
      <c r="DJ204" s="129"/>
      <c r="DK204" s="129"/>
      <c r="DL204" s="129"/>
      <c r="DM204" s="129"/>
      <c r="DN204" s="129"/>
      <c r="DO204" s="129"/>
      <c r="DP204" s="129"/>
      <c r="DQ204" s="129"/>
      <c r="DR204" s="129"/>
      <c r="DS204" s="129"/>
      <c r="DT204" s="129"/>
      <c r="DU204" s="129"/>
      <c r="DV204" s="129"/>
      <c r="DW204" s="129"/>
      <c r="DX204" s="129"/>
      <c r="DY204" s="129"/>
      <c r="DZ204" s="129"/>
      <c r="EA204" s="129"/>
      <c r="EB204" s="129"/>
      <c r="EC204" s="129"/>
      <c r="ED204" s="129"/>
      <c r="EE204" s="129"/>
      <c r="EF204" s="129"/>
      <c r="EG204" s="129"/>
      <c r="EH204" s="129"/>
      <c r="EI204" s="129"/>
      <c r="EJ204" s="129"/>
      <c r="EK204" s="129"/>
      <c r="EL204" s="129"/>
      <c r="EM204" s="129"/>
      <c r="EN204" s="129"/>
      <c r="EO204" s="129"/>
      <c r="EP204" s="129"/>
      <c r="EQ204" s="129"/>
      <c r="ER204" s="129"/>
      <c r="ES204" s="129"/>
      <c r="ET204" s="129"/>
      <c r="EU204" s="129"/>
      <c r="EV204" s="129"/>
      <c r="EW204" s="129"/>
      <c r="EX204" s="129"/>
      <c r="EY204" s="129"/>
      <c r="EZ204" s="129"/>
      <c r="FA204" s="129"/>
      <c r="FB204" s="129"/>
      <c r="FC204" s="129"/>
      <c r="FD204" s="129"/>
      <c r="FE204" s="129"/>
      <c r="FF204" s="129"/>
      <c r="FG204" s="129"/>
      <c r="FH204" s="129"/>
      <c r="FI204" s="129"/>
      <c r="FJ204" s="129"/>
      <c r="FK204" s="129"/>
      <c r="FL204" s="129"/>
      <c r="FM204" s="129"/>
      <c r="FN204" s="129"/>
      <c r="FO204" s="129"/>
      <c r="FP204" s="129"/>
      <c r="FQ204" s="129"/>
      <c r="FR204" s="129"/>
      <c r="FS204" s="129"/>
      <c r="FT204" s="129"/>
      <c r="FU204" s="129"/>
      <c r="FV204" s="129"/>
      <c r="FW204" s="129"/>
      <c r="FX204" s="129"/>
      <c r="FY204" s="129"/>
      <c r="FZ204" s="129"/>
      <c r="GA204" s="129"/>
      <c r="GB204" s="129"/>
      <c r="GC204" s="129"/>
      <c r="GD204" s="129"/>
      <c r="GE204" s="129"/>
      <c r="GF204" s="129"/>
      <c r="GG204" s="129"/>
      <c r="GH204" s="129"/>
      <c r="GI204" s="129"/>
      <c r="GJ204" s="129"/>
      <c r="GK204" s="129"/>
      <c r="GL204" s="129"/>
      <c r="GM204" s="129"/>
      <c r="GN204" s="129"/>
      <c r="GO204" s="129"/>
      <c r="GP204" s="129"/>
      <c r="GQ204" s="129"/>
      <c r="GR204" s="129"/>
      <c r="GS204" s="129"/>
      <c r="GT204" s="129"/>
      <c r="GU204" s="129"/>
      <c r="GV204" s="129"/>
      <c r="GW204" s="129"/>
      <c r="GX204" s="129"/>
      <c r="GY204" s="129"/>
      <c r="GZ204" s="129"/>
      <c r="HA204" s="129"/>
      <c r="HB204" s="129"/>
      <c r="HC204" s="129"/>
      <c r="HD204" s="129"/>
      <c r="HE204" s="129"/>
      <c r="HF204" s="129"/>
      <c r="HG204" s="129"/>
      <c r="HH204" s="129"/>
      <c r="HI204" s="129"/>
      <c r="HJ204" s="129"/>
      <c r="HK204" s="129"/>
      <c r="HL204" s="129"/>
      <c r="HM204" s="129"/>
      <c r="HN204" s="129"/>
      <c r="HO204" s="129"/>
      <c r="HP204" s="129"/>
      <c r="HQ204" s="129"/>
      <c r="HR204" s="129"/>
      <c r="HS204" s="129"/>
      <c r="HT204" s="129"/>
      <c r="HU204" s="129"/>
      <c r="HV204" s="129"/>
      <c r="HW204" s="129"/>
      <c r="HX204" s="129"/>
      <c r="HY204" s="129"/>
      <c r="HZ204" s="129"/>
      <c r="IA204" s="129"/>
      <c r="IB204" s="129"/>
      <c r="IC204" s="129"/>
      <c r="ID204" s="129"/>
      <c r="IE204" s="129"/>
      <c r="IF204" s="129"/>
      <c r="IG204" s="129"/>
      <c r="IH204" s="129"/>
      <c r="II204" s="129"/>
      <c r="IJ204" s="129"/>
      <c r="IK204" s="129"/>
      <c r="IL204" s="129"/>
      <c r="IM204" s="129"/>
      <c r="IN204" s="129"/>
      <c r="IO204" s="129"/>
      <c r="IP204" s="129"/>
      <c r="IQ204" s="129"/>
      <c r="IR204" s="129"/>
      <c r="IS204" s="129"/>
      <c r="IT204" s="129"/>
      <c r="IU204" s="129"/>
    </row>
    <row r="205" spans="1:255" ht="24" customHeight="1" x14ac:dyDescent="0.4">
      <c r="A205" s="134" t="s">
        <v>865</v>
      </c>
      <c r="B205" s="584"/>
      <c r="C205" s="630"/>
      <c r="D205" s="671" t="s">
        <v>861</v>
      </c>
      <c r="E205" s="592"/>
      <c r="F205" s="135" t="s">
        <v>876</v>
      </c>
      <c r="G205" s="621" t="s">
        <v>193</v>
      </c>
      <c r="H205" s="896"/>
      <c r="I205" s="618">
        <v>1</v>
      </c>
      <c r="J205" s="619" t="s">
        <v>194</v>
      </c>
      <c r="K205" s="620" t="s">
        <v>108</v>
      </c>
      <c r="L205" s="136" t="s">
        <v>319</v>
      </c>
      <c r="M205" s="635" t="s">
        <v>877</v>
      </c>
      <c r="N205" s="128" t="s">
        <v>1503</v>
      </c>
      <c r="O205" s="587">
        <v>43899</v>
      </c>
      <c r="P205" s="128" t="s">
        <v>838</v>
      </c>
      <c r="Q205" s="845" t="s">
        <v>197</v>
      </c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  <c r="BK205" s="129"/>
      <c r="BL205" s="129"/>
      <c r="BM205" s="129"/>
      <c r="BN205" s="129"/>
      <c r="BO205" s="129"/>
      <c r="BP205" s="129"/>
      <c r="BQ205" s="129"/>
      <c r="BR205" s="129"/>
      <c r="BS205" s="129"/>
      <c r="BT205" s="129"/>
      <c r="BU205" s="129"/>
      <c r="BV205" s="129"/>
      <c r="BW205" s="129"/>
      <c r="BX205" s="129"/>
      <c r="BY205" s="129"/>
      <c r="BZ205" s="129"/>
      <c r="CA205" s="129"/>
      <c r="CB205" s="129"/>
      <c r="CC205" s="129"/>
      <c r="CD205" s="129"/>
      <c r="CE205" s="129"/>
      <c r="CF205" s="129"/>
      <c r="CG205" s="129"/>
      <c r="CH205" s="129"/>
      <c r="CI205" s="129"/>
      <c r="CJ205" s="129"/>
      <c r="CK205" s="129"/>
      <c r="CL205" s="129"/>
      <c r="CM205" s="129"/>
      <c r="CN205" s="129"/>
      <c r="CO205" s="129"/>
      <c r="CP205" s="129"/>
      <c r="CQ205" s="129"/>
      <c r="CR205" s="129"/>
      <c r="CS205" s="129"/>
      <c r="CT205" s="129"/>
      <c r="CU205" s="129"/>
      <c r="CV205" s="129"/>
      <c r="CW205" s="129"/>
      <c r="CX205" s="129"/>
      <c r="CY205" s="129"/>
      <c r="CZ205" s="129"/>
      <c r="DA205" s="129"/>
      <c r="DB205" s="129"/>
      <c r="DC205" s="129"/>
      <c r="DD205" s="129"/>
      <c r="DE205" s="129"/>
      <c r="DF205" s="129"/>
      <c r="DG205" s="129"/>
      <c r="DH205" s="129"/>
      <c r="DI205" s="129"/>
      <c r="DJ205" s="129"/>
      <c r="DK205" s="129"/>
      <c r="DL205" s="129"/>
      <c r="DM205" s="129"/>
      <c r="DN205" s="129"/>
      <c r="DO205" s="129"/>
      <c r="DP205" s="129"/>
      <c r="DQ205" s="129"/>
      <c r="DR205" s="129"/>
      <c r="DS205" s="129"/>
      <c r="DT205" s="129"/>
      <c r="DU205" s="129"/>
      <c r="DV205" s="129"/>
      <c r="DW205" s="129"/>
      <c r="DX205" s="129"/>
      <c r="DY205" s="129"/>
      <c r="DZ205" s="129"/>
      <c r="EA205" s="129"/>
      <c r="EB205" s="129"/>
      <c r="EC205" s="129"/>
      <c r="ED205" s="129"/>
      <c r="EE205" s="129"/>
      <c r="EF205" s="129"/>
      <c r="EG205" s="129"/>
      <c r="EH205" s="129"/>
      <c r="EI205" s="129"/>
      <c r="EJ205" s="129"/>
      <c r="EK205" s="129"/>
      <c r="EL205" s="129"/>
      <c r="EM205" s="129"/>
      <c r="EN205" s="129"/>
      <c r="EO205" s="129"/>
      <c r="EP205" s="129"/>
      <c r="EQ205" s="129"/>
      <c r="ER205" s="129"/>
      <c r="ES205" s="129"/>
      <c r="ET205" s="129"/>
      <c r="EU205" s="129"/>
      <c r="EV205" s="129"/>
      <c r="EW205" s="129"/>
      <c r="EX205" s="129"/>
      <c r="EY205" s="129"/>
      <c r="EZ205" s="129"/>
      <c r="FA205" s="129"/>
      <c r="FB205" s="129"/>
      <c r="FC205" s="129"/>
      <c r="FD205" s="129"/>
      <c r="FE205" s="129"/>
      <c r="FF205" s="129"/>
      <c r="FG205" s="129"/>
      <c r="FH205" s="129"/>
      <c r="FI205" s="129"/>
      <c r="FJ205" s="129"/>
      <c r="FK205" s="129"/>
      <c r="FL205" s="129"/>
      <c r="FM205" s="129"/>
      <c r="FN205" s="129"/>
      <c r="FO205" s="129"/>
      <c r="FP205" s="129"/>
      <c r="FQ205" s="129"/>
      <c r="FR205" s="129"/>
      <c r="FS205" s="129"/>
      <c r="FT205" s="129"/>
      <c r="FU205" s="129"/>
      <c r="FV205" s="129"/>
      <c r="FW205" s="129"/>
      <c r="FX205" s="129"/>
      <c r="FY205" s="129"/>
      <c r="FZ205" s="129"/>
      <c r="GA205" s="129"/>
      <c r="GB205" s="129"/>
      <c r="GC205" s="129"/>
      <c r="GD205" s="129"/>
      <c r="GE205" s="129"/>
      <c r="GF205" s="129"/>
      <c r="GG205" s="129"/>
      <c r="GH205" s="129"/>
      <c r="GI205" s="129"/>
      <c r="GJ205" s="129"/>
      <c r="GK205" s="129"/>
      <c r="GL205" s="129"/>
      <c r="GM205" s="129"/>
      <c r="GN205" s="129"/>
      <c r="GO205" s="129"/>
      <c r="GP205" s="129"/>
      <c r="GQ205" s="129"/>
      <c r="GR205" s="129"/>
      <c r="GS205" s="129"/>
      <c r="GT205" s="129"/>
      <c r="GU205" s="129"/>
      <c r="GV205" s="129"/>
      <c r="GW205" s="129"/>
      <c r="GX205" s="129"/>
      <c r="GY205" s="129"/>
      <c r="GZ205" s="129"/>
      <c r="HA205" s="129"/>
      <c r="HB205" s="129"/>
      <c r="HC205" s="129"/>
      <c r="HD205" s="129"/>
      <c r="HE205" s="129"/>
      <c r="HF205" s="129"/>
      <c r="HG205" s="129"/>
      <c r="HH205" s="129"/>
      <c r="HI205" s="129"/>
      <c r="HJ205" s="129"/>
      <c r="HK205" s="129"/>
      <c r="HL205" s="129"/>
      <c r="HM205" s="129"/>
      <c r="HN205" s="129"/>
      <c r="HO205" s="129"/>
      <c r="HP205" s="129"/>
      <c r="HQ205" s="129"/>
      <c r="HR205" s="129"/>
      <c r="HS205" s="129"/>
      <c r="HT205" s="129"/>
      <c r="HU205" s="129"/>
      <c r="HV205" s="129"/>
      <c r="HW205" s="129"/>
      <c r="HX205" s="129"/>
      <c r="HY205" s="129"/>
      <c r="HZ205" s="129"/>
      <c r="IA205" s="129"/>
      <c r="IB205" s="129"/>
      <c r="IC205" s="129"/>
      <c r="ID205" s="129"/>
      <c r="IE205" s="129"/>
      <c r="IF205" s="129"/>
      <c r="IG205" s="129"/>
      <c r="IH205" s="129"/>
      <c r="II205" s="129"/>
      <c r="IJ205" s="129"/>
      <c r="IK205" s="129"/>
      <c r="IL205" s="129"/>
      <c r="IM205" s="129"/>
      <c r="IN205" s="129"/>
      <c r="IO205" s="129"/>
      <c r="IP205" s="129"/>
      <c r="IQ205" s="129"/>
      <c r="IR205" s="129"/>
      <c r="IS205" s="129"/>
      <c r="IT205" s="129"/>
      <c r="IU205" s="129"/>
    </row>
    <row r="206" spans="1:255" ht="24" customHeight="1" x14ac:dyDescent="0.4">
      <c r="A206" s="140"/>
      <c r="B206" s="608"/>
      <c r="C206" s="598"/>
      <c r="D206" s="655" t="s">
        <v>191</v>
      </c>
      <c r="E206" s="592"/>
      <c r="F206" s="138" t="s">
        <v>192</v>
      </c>
      <c r="G206" s="621" t="s">
        <v>193</v>
      </c>
      <c r="H206" s="896"/>
      <c r="I206" s="618">
        <v>1</v>
      </c>
      <c r="J206" s="619" t="s">
        <v>194</v>
      </c>
      <c r="K206" s="620" t="s">
        <v>108</v>
      </c>
      <c r="L206" s="125" t="s">
        <v>195</v>
      </c>
      <c r="M206" s="589" t="s">
        <v>624</v>
      </c>
      <c r="N206" s="158"/>
      <c r="O206" s="588">
        <v>28672</v>
      </c>
      <c r="P206" s="323" t="s">
        <v>625</v>
      </c>
      <c r="Q206" s="845" t="s">
        <v>197</v>
      </c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129"/>
      <c r="BR206" s="129"/>
      <c r="BS206" s="129"/>
      <c r="BT206" s="129"/>
      <c r="BU206" s="129"/>
      <c r="BV206" s="129"/>
      <c r="BW206" s="129"/>
      <c r="BX206" s="129"/>
      <c r="BY206" s="129"/>
      <c r="BZ206" s="129"/>
      <c r="CA206" s="129"/>
      <c r="CB206" s="129"/>
      <c r="CC206" s="129"/>
      <c r="CD206" s="129"/>
      <c r="CE206" s="129"/>
      <c r="CF206" s="129"/>
      <c r="CG206" s="129"/>
      <c r="CH206" s="129"/>
      <c r="CI206" s="129"/>
      <c r="CJ206" s="129"/>
      <c r="CK206" s="129"/>
      <c r="CL206" s="129"/>
      <c r="CM206" s="129"/>
      <c r="CN206" s="129"/>
      <c r="CO206" s="129"/>
      <c r="CP206" s="129"/>
      <c r="CQ206" s="129"/>
      <c r="CR206" s="129"/>
      <c r="CS206" s="129"/>
      <c r="CT206" s="129"/>
      <c r="CU206" s="129"/>
      <c r="CV206" s="129"/>
      <c r="CW206" s="129"/>
      <c r="CX206" s="129"/>
      <c r="CY206" s="129"/>
      <c r="CZ206" s="129"/>
      <c r="DA206" s="129"/>
      <c r="DB206" s="129"/>
      <c r="DC206" s="129"/>
      <c r="DD206" s="129"/>
      <c r="DE206" s="129"/>
      <c r="DF206" s="129"/>
      <c r="DG206" s="129"/>
      <c r="DH206" s="129"/>
      <c r="DI206" s="129"/>
      <c r="DJ206" s="129"/>
      <c r="DK206" s="129"/>
      <c r="DL206" s="129"/>
      <c r="DM206" s="129"/>
      <c r="DN206" s="129"/>
      <c r="DO206" s="129"/>
      <c r="DP206" s="129"/>
      <c r="DQ206" s="129"/>
      <c r="DR206" s="129"/>
      <c r="DS206" s="129"/>
      <c r="DT206" s="129"/>
      <c r="DU206" s="129"/>
      <c r="DV206" s="129"/>
      <c r="DW206" s="129"/>
      <c r="DX206" s="129"/>
      <c r="DY206" s="129"/>
      <c r="DZ206" s="129"/>
      <c r="EA206" s="129"/>
      <c r="EB206" s="129"/>
      <c r="EC206" s="129"/>
      <c r="ED206" s="129"/>
      <c r="EE206" s="129"/>
      <c r="EF206" s="129"/>
      <c r="EG206" s="129"/>
      <c r="EH206" s="129"/>
      <c r="EI206" s="129"/>
      <c r="EJ206" s="129"/>
      <c r="EK206" s="129"/>
      <c r="EL206" s="129"/>
      <c r="EM206" s="129"/>
      <c r="EN206" s="129"/>
      <c r="EO206" s="129"/>
      <c r="EP206" s="129"/>
      <c r="EQ206" s="129"/>
      <c r="ER206" s="129"/>
      <c r="ES206" s="129"/>
      <c r="ET206" s="129"/>
      <c r="EU206" s="129"/>
      <c r="EV206" s="129"/>
      <c r="EW206" s="129"/>
      <c r="EX206" s="129"/>
      <c r="EY206" s="129"/>
      <c r="EZ206" s="129"/>
      <c r="FA206" s="129"/>
      <c r="FB206" s="129"/>
      <c r="FC206" s="129"/>
      <c r="FD206" s="129"/>
      <c r="FE206" s="129"/>
      <c r="FF206" s="129"/>
      <c r="FG206" s="129"/>
      <c r="FH206" s="129"/>
      <c r="FI206" s="129"/>
      <c r="FJ206" s="129"/>
      <c r="FK206" s="129"/>
      <c r="FL206" s="129"/>
      <c r="FM206" s="129"/>
      <c r="FN206" s="129"/>
      <c r="FO206" s="129"/>
      <c r="FP206" s="129"/>
      <c r="FQ206" s="129"/>
      <c r="FR206" s="129"/>
      <c r="FS206" s="129"/>
      <c r="FT206" s="129"/>
      <c r="FU206" s="129"/>
      <c r="FV206" s="129"/>
      <c r="FW206" s="129"/>
      <c r="FX206" s="129"/>
      <c r="FY206" s="129"/>
      <c r="FZ206" s="129"/>
      <c r="GA206" s="129"/>
      <c r="GB206" s="129"/>
      <c r="GC206" s="129"/>
      <c r="GD206" s="129"/>
      <c r="GE206" s="129"/>
      <c r="GF206" s="129"/>
      <c r="GG206" s="129"/>
      <c r="GH206" s="129"/>
      <c r="GI206" s="129"/>
      <c r="GJ206" s="129"/>
      <c r="GK206" s="129"/>
      <c r="GL206" s="129"/>
      <c r="GM206" s="129"/>
      <c r="GN206" s="129"/>
      <c r="GO206" s="129"/>
      <c r="GP206" s="129"/>
      <c r="GQ206" s="129"/>
      <c r="GR206" s="129"/>
      <c r="GS206" s="129"/>
      <c r="GT206" s="129"/>
      <c r="GU206" s="129"/>
      <c r="GV206" s="129"/>
      <c r="GW206" s="129"/>
      <c r="GX206" s="129"/>
      <c r="GY206" s="129"/>
      <c r="GZ206" s="129"/>
      <c r="HA206" s="129"/>
      <c r="HB206" s="129"/>
      <c r="HC206" s="129"/>
      <c r="HD206" s="129"/>
      <c r="HE206" s="129"/>
      <c r="HF206" s="129"/>
      <c r="HG206" s="129"/>
      <c r="HH206" s="129"/>
      <c r="HI206" s="129"/>
      <c r="HJ206" s="129"/>
      <c r="HK206" s="129"/>
      <c r="HL206" s="129"/>
      <c r="HM206" s="129"/>
      <c r="HN206" s="129"/>
      <c r="HO206" s="129"/>
      <c r="HP206" s="129"/>
      <c r="HQ206" s="129"/>
      <c r="HR206" s="129"/>
      <c r="HS206" s="129"/>
      <c r="HT206" s="129"/>
      <c r="HU206" s="129"/>
      <c r="HV206" s="129"/>
      <c r="HW206" s="129"/>
      <c r="HX206" s="129"/>
      <c r="HY206" s="129"/>
      <c r="HZ206" s="129"/>
      <c r="IA206" s="129"/>
      <c r="IB206" s="129"/>
      <c r="IC206" s="129"/>
      <c r="ID206" s="129"/>
      <c r="IE206" s="129"/>
      <c r="IF206" s="129"/>
      <c r="IG206" s="129"/>
      <c r="IH206" s="129"/>
      <c r="II206" s="129"/>
      <c r="IJ206" s="129"/>
      <c r="IK206" s="129"/>
      <c r="IL206" s="129"/>
      <c r="IM206" s="129"/>
      <c r="IN206" s="129"/>
      <c r="IO206" s="129"/>
      <c r="IP206" s="129"/>
      <c r="IQ206" s="129"/>
      <c r="IR206" s="129"/>
      <c r="IS206" s="129"/>
      <c r="IT206" s="129"/>
      <c r="IU206" s="129"/>
    </row>
    <row r="207" spans="1:255" ht="24" customHeight="1" x14ac:dyDescent="0.4">
      <c r="A207" s="140"/>
      <c r="B207" s="608"/>
      <c r="C207" s="598"/>
      <c r="D207" s="655" t="s">
        <v>198</v>
      </c>
      <c r="E207" s="592"/>
      <c r="F207" s="138" t="s">
        <v>199</v>
      </c>
      <c r="G207" s="621" t="s">
        <v>193</v>
      </c>
      <c r="H207" s="896"/>
      <c r="I207" s="618">
        <v>1</v>
      </c>
      <c r="J207" s="619" t="s">
        <v>194</v>
      </c>
      <c r="K207" s="620" t="s">
        <v>108</v>
      </c>
      <c r="L207" s="141"/>
      <c r="M207" s="589" t="s">
        <v>624</v>
      </c>
      <c r="N207" s="158"/>
      <c r="O207" s="588">
        <v>28672</v>
      </c>
      <c r="P207" s="323" t="s">
        <v>625</v>
      </c>
      <c r="Q207" s="845" t="s">
        <v>197</v>
      </c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  <c r="BJ207" s="129"/>
      <c r="BK207" s="129"/>
      <c r="BL207" s="129"/>
      <c r="BM207" s="129"/>
      <c r="BN207" s="129"/>
      <c r="BO207" s="129"/>
      <c r="BP207" s="129"/>
      <c r="BQ207" s="129"/>
      <c r="BR207" s="129"/>
      <c r="BS207" s="129"/>
      <c r="BT207" s="129"/>
      <c r="BU207" s="129"/>
      <c r="BV207" s="129"/>
      <c r="BW207" s="129"/>
      <c r="BX207" s="129"/>
      <c r="BY207" s="129"/>
      <c r="BZ207" s="129"/>
      <c r="CA207" s="129"/>
      <c r="CB207" s="129"/>
      <c r="CC207" s="129"/>
      <c r="CD207" s="129"/>
      <c r="CE207" s="129"/>
      <c r="CF207" s="129"/>
      <c r="CG207" s="129"/>
      <c r="CH207" s="129"/>
      <c r="CI207" s="129"/>
      <c r="CJ207" s="129"/>
      <c r="CK207" s="129"/>
      <c r="CL207" s="129"/>
      <c r="CM207" s="129"/>
      <c r="CN207" s="129"/>
      <c r="CO207" s="129"/>
      <c r="CP207" s="129"/>
      <c r="CQ207" s="129"/>
      <c r="CR207" s="129"/>
      <c r="CS207" s="129"/>
      <c r="CT207" s="129"/>
      <c r="CU207" s="129"/>
      <c r="CV207" s="129"/>
      <c r="CW207" s="129"/>
      <c r="CX207" s="129"/>
      <c r="CY207" s="129"/>
      <c r="CZ207" s="129"/>
      <c r="DA207" s="129"/>
      <c r="DB207" s="129"/>
      <c r="DC207" s="129"/>
      <c r="DD207" s="129"/>
      <c r="DE207" s="129"/>
      <c r="DF207" s="129"/>
      <c r="DG207" s="129"/>
      <c r="DH207" s="129"/>
      <c r="DI207" s="129"/>
      <c r="DJ207" s="129"/>
      <c r="DK207" s="129"/>
      <c r="DL207" s="129"/>
      <c r="DM207" s="129"/>
      <c r="DN207" s="129"/>
      <c r="DO207" s="129"/>
      <c r="DP207" s="129"/>
      <c r="DQ207" s="129"/>
      <c r="DR207" s="129"/>
      <c r="DS207" s="129"/>
      <c r="DT207" s="129"/>
      <c r="DU207" s="129"/>
      <c r="DV207" s="129"/>
      <c r="DW207" s="129"/>
      <c r="DX207" s="129"/>
      <c r="DY207" s="129"/>
      <c r="DZ207" s="129"/>
      <c r="EA207" s="129"/>
      <c r="EB207" s="129"/>
      <c r="EC207" s="129"/>
      <c r="ED207" s="129"/>
      <c r="EE207" s="129"/>
      <c r="EF207" s="129"/>
      <c r="EG207" s="129"/>
      <c r="EH207" s="129"/>
      <c r="EI207" s="129"/>
      <c r="EJ207" s="129"/>
      <c r="EK207" s="129"/>
      <c r="EL207" s="129"/>
      <c r="EM207" s="129"/>
      <c r="EN207" s="129"/>
      <c r="EO207" s="129"/>
      <c r="EP207" s="129"/>
      <c r="EQ207" s="129"/>
      <c r="ER207" s="129"/>
      <c r="ES207" s="129"/>
      <c r="ET207" s="129"/>
      <c r="EU207" s="129"/>
      <c r="EV207" s="129"/>
      <c r="EW207" s="129"/>
      <c r="EX207" s="129"/>
      <c r="EY207" s="129"/>
      <c r="EZ207" s="129"/>
      <c r="FA207" s="129"/>
      <c r="FB207" s="129"/>
      <c r="FC207" s="129"/>
      <c r="FD207" s="129"/>
      <c r="FE207" s="129"/>
      <c r="FF207" s="129"/>
      <c r="FG207" s="129"/>
      <c r="FH207" s="129"/>
      <c r="FI207" s="129"/>
      <c r="FJ207" s="129"/>
      <c r="FK207" s="129"/>
      <c r="FL207" s="129"/>
      <c r="FM207" s="129"/>
      <c r="FN207" s="129"/>
      <c r="FO207" s="129"/>
      <c r="FP207" s="129"/>
      <c r="FQ207" s="129"/>
      <c r="FR207" s="129"/>
      <c r="FS207" s="129"/>
      <c r="FT207" s="129"/>
      <c r="FU207" s="129"/>
      <c r="FV207" s="129"/>
      <c r="FW207" s="129"/>
      <c r="FX207" s="129"/>
      <c r="FY207" s="129"/>
      <c r="FZ207" s="129"/>
      <c r="GA207" s="129"/>
      <c r="GB207" s="129"/>
      <c r="GC207" s="129"/>
      <c r="GD207" s="129"/>
      <c r="GE207" s="129"/>
      <c r="GF207" s="129"/>
      <c r="GG207" s="129"/>
      <c r="GH207" s="129"/>
      <c r="GI207" s="129"/>
      <c r="GJ207" s="129"/>
      <c r="GK207" s="129"/>
      <c r="GL207" s="129"/>
      <c r="GM207" s="129"/>
      <c r="GN207" s="129"/>
      <c r="GO207" s="129"/>
      <c r="GP207" s="129"/>
      <c r="GQ207" s="129"/>
      <c r="GR207" s="129"/>
      <c r="GS207" s="129"/>
      <c r="GT207" s="129"/>
      <c r="GU207" s="129"/>
      <c r="GV207" s="129"/>
      <c r="GW207" s="129"/>
      <c r="GX207" s="129"/>
      <c r="GY207" s="129"/>
      <c r="GZ207" s="129"/>
      <c r="HA207" s="129"/>
      <c r="HB207" s="129"/>
      <c r="HC207" s="129"/>
      <c r="HD207" s="129"/>
      <c r="HE207" s="129"/>
      <c r="HF207" s="129"/>
      <c r="HG207" s="129"/>
      <c r="HH207" s="129"/>
      <c r="HI207" s="129"/>
      <c r="HJ207" s="129"/>
      <c r="HK207" s="129"/>
      <c r="HL207" s="129"/>
      <c r="HM207" s="129"/>
      <c r="HN207" s="129"/>
      <c r="HO207" s="129"/>
      <c r="HP207" s="129"/>
      <c r="HQ207" s="129"/>
      <c r="HR207" s="129"/>
      <c r="HS207" s="129"/>
      <c r="HT207" s="129"/>
      <c r="HU207" s="129"/>
      <c r="HV207" s="129"/>
      <c r="HW207" s="129"/>
      <c r="HX207" s="129"/>
      <c r="HY207" s="129"/>
      <c r="HZ207" s="129"/>
      <c r="IA207" s="129"/>
      <c r="IB207" s="129"/>
      <c r="IC207" s="129"/>
      <c r="ID207" s="129"/>
      <c r="IE207" s="129"/>
      <c r="IF207" s="129"/>
      <c r="IG207" s="129"/>
      <c r="IH207" s="129"/>
      <c r="II207" s="129"/>
      <c r="IJ207" s="129"/>
      <c r="IK207" s="129"/>
      <c r="IL207" s="129"/>
      <c r="IM207" s="129"/>
      <c r="IN207" s="129"/>
      <c r="IO207" s="129"/>
      <c r="IP207" s="129"/>
      <c r="IQ207" s="129"/>
      <c r="IR207" s="129"/>
      <c r="IS207" s="129"/>
      <c r="IT207" s="129"/>
      <c r="IU207" s="129"/>
    </row>
    <row r="208" spans="1:255" ht="24" customHeight="1" x14ac:dyDescent="0.4">
      <c r="A208" s="140"/>
      <c r="B208" s="608"/>
      <c r="C208" s="598"/>
      <c r="D208" s="655" t="s">
        <v>203</v>
      </c>
      <c r="E208" s="592"/>
      <c r="F208" s="138" t="s">
        <v>204</v>
      </c>
      <c r="G208" s="621" t="s">
        <v>193</v>
      </c>
      <c r="H208" s="896"/>
      <c r="I208" s="618">
        <v>1</v>
      </c>
      <c r="J208" s="619" t="s">
        <v>194</v>
      </c>
      <c r="K208" s="620" t="s">
        <v>108</v>
      </c>
      <c r="L208" s="141"/>
      <c r="M208" s="589" t="s">
        <v>624</v>
      </c>
      <c r="N208" s="158"/>
      <c r="O208" s="588">
        <v>28672</v>
      </c>
      <c r="P208" s="323" t="s">
        <v>625</v>
      </c>
      <c r="Q208" s="845" t="s">
        <v>197</v>
      </c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  <c r="AG208" s="129"/>
      <c r="AH208" s="129"/>
      <c r="AI208" s="129"/>
      <c r="AJ208" s="129"/>
      <c r="AK208" s="129"/>
      <c r="AL208" s="129"/>
      <c r="AM208" s="129"/>
      <c r="AN208" s="129"/>
      <c r="AO208" s="129"/>
      <c r="AP208" s="129"/>
      <c r="AQ208" s="129"/>
      <c r="AR208" s="129"/>
      <c r="AS208" s="129"/>
      <c r="AT208" s="129"/>
      <c r="AU208" s="129"/>
      <c r="AV208" s="129"/>
      <c r="AW208" s="129"/>
      <c r="AX208" s="129"/>
      <c r="AY208" s="129"/>
      <c r="AZ208" s="129"/>
      <c r="BA208" s="129"/>
      <c r="BB208" s="129"/>
      <c r="BC208" s="129"/>
      <c r="BD208" s="129"/>
      <c r="BE208" s="129"/>
      <c r="BF208" s="129"/>
      <c r="BG208" s="129"/>
      <c r="BH208" s="129"/>
      <c r="BI208" s="129"/>
      <c r="BJ208" s="129"/>
      <c r="BK208" s="129"/>
      <c r="BL208" s="129"/>
      <c r="BM208" s="129"/>
      <c r="BN208" s="129"/>
      <c r="BO208" s="129"/>
      <c r="BP208" s="129"/>
      <c r="BQ208" s="129"/>
      <c r="BR208" s="129"/>
      <c r="BS208" s="129"/>
      <c r="BT208" s="129"/>
      <c r="BU208" s="129"/>
      <c r="BV208" s="129"/>
      <c r="BW208" s="129"/>
      <c r="BX208" s="129"/>
      <c r="BY208" s="129"/>
      <c r="BZ208" s="129"/>
      <c r="CA208" s="129"/>
      <c r="CB208" s="129"/>
      <c r="CC208" s="129"/>
      <c r="CD208" s="129"/>
      <c r="CE208" s="129"/>
      <c r="CF208" s="129"/>
      <c r="CG208" s="129"/>
      <c r="CH208" s="129"/>
      <c r="CI208" s="129"/>
      <c r="CJ208" s="129"/>
      <c r="CK208" s="129"/>
      <c r="CL208" s="129"/>
      <c r="CM208" s="129"/>
      <c r="CN208" s="129"/>
      <c r="CO208" s="129"/>
      <c r="CP208" s="129"/>
      <c r="CQ208" s="129"/>
      <c r="CR208" s="129"/>
      <c r="CS208" s="129"/>
      <c r="CT208" s="129"/>
      <c r="CU208" s="129"/>
      <c r="CV208" s="129"/>
      <c r="CW208" s="129"/>
      <c r="CX208" s="129"/>
      <c r="CY208" s="129"/>
      <c r="CZ208" s="129"/>
      <c r="DA208" s="129"/>
      <c r="DB208" s="129"/>
      <c r="DC208" s="129"/>
      <c r="DD208" s="129"/>
      <c r="DE208" s="129"/>
      <c r="DF208" s="129"/>
      <c r="DG208" s="129"/>
      <c r="DH208" s="129"/>
      <c r="DI208" s="129"/>
      <c r="DJ208" s="129"/>
      <c r="DK208" s="129"/>
      <c r="DL208" s="129"/>
      <c r="DM208" s="129"/>
      <c r="DN208" s="129"/>
      <c r="DO208" s="129"/>
      <c r="DP208" s="129"/>
      <c r="DQ208" s="129"/>
      <c r="DR208" s="129"/>
      <c r="DS208" s="129"/>
      <c r="DT208" s="129"/>
      <c r="DU208" s="129"/>
      <c r="DV208" s="129"/>
      <c r="DW208" s="129"/>
      <c r="DX208" s="129"/>
      <c r="DY208" s="129"/>
      <c r="DZ208" s="129"/>
      <c r="EA208" s="129"/>
      <c r="EB208" s="129"/>
      <c r="EC208" s="129"/>
      <c r="ED208" s="129"/>
      <c r="EE208" s="129"/>
      <c r="EF208" s="129"/>
      <c r="EG208" s="129"/>
      <c r="EH208" s="129"/>
      <c r="EI208" s="129"/>
      <c r="EJ208" s="129"/>
      <c r="EK208" s="129"/>
      <c r="EL208" s="129"/>
      <c r="EM208" s="129"/>
      <c r="EN208" s="129"/>
      <c r="EO208" s="129"/>
      <c r="EP208" s="129"/>
      <c r="EQ208" s="129"/>
      <c r="ER208" s="129"/>
      <c r="ES208" s="129"/>
      <c r="ET208" s="129"/>
      <c r="EU208" s="129"/>
      <c r="EV208" s="129"/>
      <c r="EW208" s="129"/>
      <c r="EX208" s="129"/>
      <c r="EY208" s="129"/>
      <c r="EZ208" s="129"/>
      <c r="FA208" s="129"/>
      <c r="FB208" s="129"/>
      <c r="FC208" s="129"/>
      <c r="FD208" s="129"/>
      <c r="FE208" s="129"/>
      <c r="FF208" s="129"/>
      <c r="FG208" s="129"/>
      <c r="FH208" s="129"/>
      <c r="FI208" s="129"/>
      <c r="FJ208" s="129"/>
      <c r="FK208" s="129"/>
      <c r="FL208" s="129"/>
      <c r="FM208" s="129"/>
      <c r="FN208" s="129"/>
      <c r="FO208" s="129"/>
      <c r="FP208" s="129"/>
      <c r="FQ208" s="129"/>
      <c r="FR208" s="129"/>
      <c r="FS208" s="129"/>
      <c r="FT208" s="129"/>
      <c r="FU208" s="129"/>
      <c r="FV208" s="129"/>
      <c r="FW208" s="129"/>
      <c r="FX208" s="129"/>
      <c r="FY208" s="129"/>
      <c r="FZ208" s="129"/>
      <c r="GA208" s="129"/>
      <c r="GB208" s="129"/>
      <c r="GC208" s="129"/>
      <c r="GD208" s="129"/>
      <c r="GE208" s="129"/>
      <c r="GF208" s="129"/>
      <c r="GG208" s="129"/>
      <c r="GH208" s="129"/>
      <c r="GI208" s="129"/>
      <c r="GJ208" s="129"/>
      <c r="GK208" s="129"/>
      <c r="GL208" s="129"/>
      <c r="GM208" s="129"/>
      <c r="GN208" s="129"/>
      <c r="GO208" s="129"/>
      <c r="GP208" s="129"/>
      <c r="GQ208" s="129"/>
      <c r="GR208" s="129"/>
      <c r="GS208" s="129"/>
      <c r="GT208" s="129"/>
      <c r="GU208" s="129"/>
      <c r="GV208" s="129"/>
      <c r="GW208" s="129"/>
      <c r="GX208" s="129"/>
      <c r="GY208" s="129"/>
      <c r="GZ208" s="129"/>
      <c r="HA208" s="129"/>
      <c r="HB208" s="129"/>
      <c r="HC208" s="129"/>
      <c r="HD208" s="129"/>
      <c r="HE208" s="129"/>
      <c r="HF208" s="129"/>
      <c r="HG208" s="129"/>
      <c r="HH208" s="129"/>
      <c r="HI208" s="129"/>
      <c r="HJ208" s="129"/>
      <c r="HK208" s="129"/>
      <c r="HL208" s="129"/>
      <c r="HM208" s="129"/>
      <c r="HN208" s="129"/>
      <c r="HO208" s="129"/>
      <c r="HP208" s="129"/>
      <c r="HQ208" s="129"/>
      <c r="HR208" s="129"/>
      <c r="HS208" s="129"/>
      <c r="HT208" s="129"/>
      <c r="HU208" s="129"/>
      <c r="HV208" s="129"/>
      <c r="HW208" s="129"/>
      <c r="HX208" s="129"/>
      <c r="HY208" s="129"/>
      <c r="HZ208" s="129"/>
      <c r="IA208" s="129"/>
      <c r="IB208" s="129"/>
      <c r="IC208" s="129"/>
      <c r="ID208" s="129"/>
      <c r="IE208" s="129"/>
      <c r="IF208" s="129"/>
      <c r="IG208" s="129"/>
      <c r="IH208" s="129"/>
      <c r="II208" s="129"/>
      <c r="IJ208" s="129"/>
      <c r="IK208" s="129"/>
      <c r="IL208" s="129"/>
      <c r="IM208" s="129"/>
      <c r="IN208" s="129"/>
      <c r="IO208" s="129"/>
      <c r="IP208" s="129"/>
      <c r="IQ208" s="129"/>
      <c r="IR208" s="129"/>
      <c r="IS208" s="129"/>
      <c r="IT208" s="129"/>
      <c r="IU208" s="129"/>
    </row>
    <row r="209" spans="1:255" s="130" customFormat="1" ht="24" customHeight="1" x14ac:dyDescent="0.4">
      <c r="A209" s="140"/>
      <c r="B209" s="597"/>
      <c r="C209" s="137"/>
      <c r="D209" s="648" t="s">
        <v>1480</v>
      </c>
      <c r="E209" s="592"/>
      <c r="F209" s="846" t="s">
        <v>1477</v>
      </c>
      <c r="G209" s="621" t="s">
        <v>193</v>
      </c>
      <c r="H209" s="896"/>
      <c r="I209" s="618">
        <v>1</v>
      </c>
      <c r="J209" s="619" t="s">
        <v>194</v>
      </c>
      <c r="K209" s="620" t="s">
        <v>108</v>
      </c>
      <c r="L209" s="141" t="s">
        <v>1479</v>
      </c>
      <c r="M209" s="128" t="s">
        <v>1478</v>
      </c>
      <c r="N209" s="128" t="s">
        <v>1503</v>
      </c>
      <c r="O209" s="587">
        <v>43899</v>
      </c>
      <c r="P209" s="128" t="s">
        <v>838</v>
      </c>
      <c r="Q209" s="845" t="s">
        <v>197</v>
      </c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  <c r="BM209" s="127"/>
      <c r="BN209" s="127"/>
      <c r="BO209" s="127"/>
      <c r="BP209" s="127"/>
      <c r="BQ209" s="127"/>
      <c r="BR209" s="127"/>
      <c r="BS209" s="127"/>
      <c r="BT209" s="127"/>
      <c r="BU209" s="127"/>
      <c r="BV209" s="127"/>
      <c r="BW209" s="127"/>
      <c r="BX209" s="127"/>
      <c r="BY209" s="127"/>
      <c r="BZ209" s="127"/>
      <c r="CA209" s="127"/>
      <c r="CB209" s="127"/>
      <c r="CC209" s="127"/>
      <c r="CD209" s="127"/>
      <c r="CE209" s="127"/>
      <c r="CF209" s="127"/>
      <c r="CG209" s="127"/>
      <c r="CH209" s="127"/>
      <c r="CI209" s="127"/>
      <c r="CJ209" s="127"/>
      <c r="CK209" s="127"/>
      <c r="CL209" s="127"/>
      <c r="CM209" s="127"/>
      <c r="CN209" s="127"/>
      <c r="CO209" s="127"/>
      <c r="CP209" s="127"/>
      <c r="CQ209" s="127"/>
      <c r="CR209" s="127"/>
      <c r="CS209" s="127"/>
      <c r="CT209" s="127"/>
      <c r="CU209" s="127"/>
      <c r="CV209" s="127"/>
      <c r="CW209" s="127"/>
      <c r="CX209" s="127"/>
      <c r="CY209" s="127"/>
      <c r="CZ209" s="127"/>
      <c r="DA209" s="127"/>
      <c r="DB209" s="127"/>
      <c r="DC209" s="127"/>
      <c r="DD209" s="127"/>
      <c r="DE209" s="127"/>
      <c r="DF209" s="127"/>
      <c r="DG209" s="127"/>
      <c r="DH209" s="127"/>
      <c r="DI209" s="127"/>
      <c r="DJ209" s="127"/>
      <c r="DK209" s="127"/>
      <c r="DL209" s="127"/>
      <c r="DM209" s="127"/>
      <c r="DN209" s="127"/>
      <c r="DO209" s="127"/>
      <c r="DP209" s="127"/>
      <c r="DQ209" s="127"/>
      <c r="DR209" s="127"/>
      <c r="DS209" s="127"/>
      <c r="DT209" s="127"/>
      <c r="DU209" s="127"/>
      <c r="DV209" s="127"/>
      <c r="DW209" s="127"/>
      <c r="DX209" s="127"/>
      <c r="DY209" s="127"/>
      <c r="DZ209" s="127"/>
      <c r="EA209" s="127"/>
      <c r="EB209" s="127"/>
      <c r="EC209" s="127"/>
      <c r="ED209" s="127"/>
      <c r="EE209" s="127"/>
      <c r="EF209" s="127"/>
      <c r="EG209" s="127"/>
      <c r="EH209" s="127"/>
      <c r="EI209" s="127"/>
      <c r="EJ209" s="127"/>
      <c r="EK209" s="127"/>
      <c r="EL209" s="127"/>
      <c r="EM209" s="127"/>
      <c r="EN209" s="127"/>
      <c r="EO209" s="127"/>
      <c r="EP209" s="127"/>
      <c r="EQ209" s="127"/>
      <c r="ER209" s="127"/>
      <c r="ES209" s="127"/>
      <c r="ET209" s="127"/>
      <c r="EU209" s="127"/>
      <c r="EV209" s="127"/>
      <c r="EW209" s="127"/>
      <c r="EX209" s="127"/>
      <c r="EY209" s="127"/>
      <c r="EZ209" s="127"/>
      <c r="FA209" s="127"/>
      <c r="FB209" s="127"/>
      <c r="FC209" s="127"/>
      <c r="FD209" s="127"/>
      <c r="FE209" s="127"/>
      <c r="FF209" s="127"/>
      <c r="FG209" s="127"/>
      <c r="FH209" s="127"/>
      <c r="FI209" s="127"/>
      <c r="FJ209" s="127"/>
      <c r="FK209" s="127"/>
      <c r="FL209" s="127"/>
      <c r="FM209" s="127"/>
      <c r="FN209" s="127"/>
      <c r="FO209" s="127"/>
      <c r="FP209" s="127"/>
      <c r="FQ209" s="127"/>
      <c r="FR209" s="127"/>
      <c r="FS209" s="127"/>
      <c r="FT209" s="127"/>
      <c r="FU209" s="127"/>
      <c r="FV209" s="127"/>
      <c r="FW209" s="127"/>
      <c r="FX209" s="127"/>
      <c r="FY209" s="127"/>
      <c r="FZ209" s="127"/>
      <c r="GA209" s="127"/>
      <c r="GB209" s="127"/>
      <c r="GC209" s="127"/>
      <c r="GD209" s="127"/>
      <c r="GE209" s="127"/>
      <c r="GF209" s="127"/>
      <c r="GG209" s="127"/>
      <c r="GH209" s="127"/>
      <c r="GI209" s="127"/>
      <c r="GJ209" s="127"/>
      <c r="GK209" s="127"/>
      <c r="GL209" s="127"/>
      <c r="GM209" s="127"/>
      <c r="GN209" s="127"/>
      <c r="GO209" s="127"/>
      <c r="GP209" s="127"/>
      <c r="GQ209" s="127"/>
      <c r="GR209" s="127"/>
      <c r="GS209" s="127"/>
      <c r="GT209" s="127"/>
      <c r="GU209" s="127"/>
      <c r="GV209" s="127"/>
      <c r="GW209" s="127"/>
      <c r="GX209" s="127"/>
      <c r="GY209" s="127"/>
      <c r="GZ209" s="127"/>
      <c r="HA209" s="127"/>
      <c r="HB209" s="127"/>
      <c r="HC209" s="127"/>
      <c r="HD209" s="127"/>
      <c r="HE209" s="127"/>
      <c r="HF209" s="127"/>
      <c r="HG209" s="127"/>
      <c r="HH209" s="127"/>
      <c r="HI209" s="127"/>
      <c r="HJ209" s="127"/>
      <c r="HK209" s="127"/>
      <c r="HL209" s="127"/>
      <c r="HM209" s="127"/>
      <c r="HN209" s="127"/>
      <c r="HO209" s="127"/>
      <c r="HP209" s="127"/>
      <c r="HQ209" s="127"/>
      <c r="HR209" s="127"/>
      <c r="HS209" s="127"/>
      <c r="HT209" s="127"/>
      <c r="HU209" s="127"/>
      <c r="HV209" s="127"/>
      <c r="HW209" s="127"/>
      <c r="HX209" s="127"/>
      <c r="HY209" s="127"/>
      <c r="HZ209" s="127"/>
      <c r="IA209" s="127"/>
      <c r="IB209" s="127"/>
      <c r="IC209" s="127"/>
      <c r="ID209" s="127"/>
      <c r="IE209" s="127"/>
      <c r="IF209" s="127"/>
      <c r="IG209" s="127"/>
      <c r="IH209" s="127"/>
      <c r="II209" s="127"/>
      <c r="IJ209" s="127"/>
      <c r="IK209" s="127"/>
      <c r="IL209" s="127"/>
      <c r="IM209" s="127"/>
      <c r="IN209" s="127"/>
      <c r="IO209" s="127"/>
      <c r="IP209" s="127"/>
      <c r="IQ209" s="127"/>
      <c r="IR209" s="127"/>
      <c r="IS209" s="127"/>
      <c r="IT209" s="127"/>
      <c r="IU209" s="127"/>
    </row>
    <row r="210" spans="1:255" s="130" customFormat="1" ht="24" customHeight="1" x14ac:dyDescent="0.4">
      <c r="A210" s="140"/>
      <c r="B210" s="597"/>
      <c r="C210" s="137"/>
      <c r="D210" s="648" t="s">
        <v>1476</v>
      </c>
      <c r="E210" s="592"/>
      <c r="F210" s="846" t="s">
        <v>1477</v>
      </c>
      <c r="G210" s="621" t="s">
        <v>193</v>
      </c>
      <c r="H210" s="896"/>
      <c r="I210" s="618">
        <v>1</v>
      </c>
      <c r="J210" s="619" t="s">
        <v>194</v>
      </c>
      <c r="K210" s="620" t="s">
        <v>108</v>
      </c>
      <c r="L210" s="141" t="s">
        <v>1479</v>
      </c>
      <c r="M210" s="128" t="s">
        <v>1478</v>
      </c>
      <c r="N210" s="128" t="s">
        <v>1503</v>
      </c>
      <c r="O210" s="587">
        <v>43899</v>
      </c>
      <c r="P210" s="128" t="s">
        <v>838</v>
      </c>
      <c r="Q210" s="845" t="s">
        <v>197</v>
      </c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  <c r="BM210" s="127"/>
      <c r="BN210" s="127"/>
      <c r="BO210" s="127"/>
      <c r="BP210" s="127"/>
      <c r="BQ210" s="127"/>
      <c r="BR210" s="127"/>
      <c r="BS210" s="127"/>
      <c r="BT210" s="127"/>
      <c r="BU210" s="127"/>
      <c r="BV210" s="127"/>
      <c r="BW210" s="127"/>
      <c r="BX210" s="127"/>
      <c r="BY210" s="127"/>
      <c r="BZ210" s="127"/>
      <c r="CA210" s="127"/>
      <c r="CB210" s="127"/>
      <c r="CC210" s="127"/>
      <c r="CD210" s="127"/>
      <c r="CE210" s="127"/>
      <c r="CF210" s="127"/>
      <c r="CG210" s="127"/>
      <c r="CH210" s="127"/>
      <c r="CI210" s="127"/>
      <c r="CJ210" s="127"/>
      <c r="CK210" s="127"/>
      <c r="CL210" s="127"/>
      <c r="CM210" s="127"/>
      <c r="CN210" s="127"/>
      <c r="CO210" s="127"/>
      <c r="CP210" s="127"/>
      <c r="CQ210" s="127"/>
      <c r="CR210" s="127"/>
      <c r="CS210" s="127"/>
      <c r="CT210" s="127"/>
      <c r="CU210" s="127"/>
      <c r="CV210" s="127"/>
      <c r="CW210" s="127"/>
      <c r="CX210" s="127"/>
      <c r="CY210" s="127"/>
      <c r="CZ210" s="127"/>
      <c r="DA210" s="127"/>
      <c r="DB210" s="127"/>
      <c r="DC210" s="127"/>
      <c r="DD210" s="127"/>
      <c r="DE210" s="127"/>
      <c r="DF210" s="127"/>
      <c r="DG210" s="127"/>
      <c r="DH210" s="127"/>
      <c r="DI210" s="127"/>
      <c r="DJ210" s="127"/>
      <c r="DK210" s="127"/>
      <c r="DL210" s="127"/>
      <c r="DM210" s="127"/>
      <c r="DN210" s="127"/>
      <c r="DO210" s="127"/>
      <c r="DP210" s="127"/>
      <c r="DQ210" s="127"/>
      <c r="DR210" s="127"/>
      <c r="DS210" s="127"/>
      <c r="DT210" s="127"/>
      <c r="DU210" s="127"/>
      <c r="DV210" s="127"/>
      <c r="DW210" s="127"/>
      <c r="DX210" s="127"/>
      <c r="DY210" s="127"/>
      <c r="DZ210" s="127"/>
      <c r="EA210" s="127"/>
      <c r="EB210" s="127"/>
      <c r="EC210" s="127"/>
      <c r="ED210" s="127"/>
      <c r="EE210" s="127"/>
      <c r="EF210" s="127"/>
      <c r="EG210" s="127"/>
      <c r="EH210" s="127"/>
      <c r="EI210" s="127"/>
      <c r="EJ210" s="127"/>
      <c r="EK210" s="127"/>
      <c r="EL210" s="127"/>
      <c r="EM210" s="127"/>
      <c r="EN210" s="127"/>
      <c r="EO210" s="127"/>
      <c r="EP210" s="127"/>
      <c r="EQ210" s="127"/>
      <c r="ER210" s="127"/>
      <c r="ES210" s="127"/>
      <c r="ET210" s="127"/>
      <c r="EU210" s="127"/>
      <c r="EV210" s="127"/>
      <c r="EW210" s="127"/>
      <c r="EX210" s="127"/>
      <c r="EY210" s="127"/>
      <c r="EZ210" s="127"/>
      <c r="FA210" s="127"/>
      <c r="FB210" s="127"/>
      <c r="FC210" s="127"/>
      <c r="FD210" s="127"/>
      <c r="FE210" s="127"/>
      <c r="FF210" s="127"/>
      <c r="FG210" s="127"/>
      <c r="FH210" s="127"/>
      <c r="FI210" s="127"/>
      <c r="FJ210" s="127"/>
      <c r="FK210" s="127"/>
      <c r="FL210" s="127"/>
      <c r="FM210" s="127"/>
      <c r="FN210" s="127"/>
      <c r="FO210" s="127"/>
      <c r="FP210" s="127"/>
      <c r="FQ210" s="127"/>
      <c r="FR210" s="127"/>
      <c r="FS210" s="127"/>
      <c r="FT210" s="127"/>
      <c r="FU210" s="127"/>
      <c r="FV210" s="127"/>
      <c r="FW210" s="127"/>
      <c r="FX210" s="127"/>
      <c r="FY210" s="127"/>
      <c r="FZ210" s="127"/>
      <c r="GA210" s="127"/>
      <c r="GB210" s="127"/>
      <c r="GC210" s="127"/>
      <c r="GD210" s="127"/>
      <c r="GE210" s="127"/>
      <c r="GF210" s="127"/>
      <c r="GG210" s="127"/>
      <c r="GH210" s="127"/>
      <c r="GI210" s="127"/>
      <c r="GJ210" s="127"/>
      <c r="GK210" s="127"/>
      <c r="GL210" s="127"/>
      <c r="GM210" s="127"/>
      <c r="GN210" s="127"/>
      <c r="GO210" s="127"/>
      <c r="GP210" s="127"/>
      <c r="GQ210" s="127"/>
      <c r="GR210" s="127"/>
      <c r="GS210" s="127"/>
      <c r="GT210" s="127"/>
      <c r="GU210" s="127"/>
      <c r="GV210" s="127"/>
      <c r="GW210" s="127"/>
      <c r="GX210" s="127"/>
      <c r="GY210" s="127"/>
      <c r="GZ210" s="127"/>
      <c r="HA210" s="127"/>
      <c r="HB210" s="127"/>
      <c r="HC210" s="127"/>
      <c r="HD210" s="127"/>
      <c r="HE210" s="127"/>
      <c r="HF210" s="127"/>
      <c r="HG210" s="127"/>
      <c r="HH210" s="127"/>
      <c r="HI210" s="127"/>
      <c r="HJ210" s="127"/>
      <c r="HK210" s="127"/>
      <c r="HL210" s="127"/>
      <c r="HM210" s="127"/>
      <c r="HN210" s="127"/>
      <c r="HO210" s="127"/>
      <c r="HP210" s="127"/>
      <c r="HQ210" s="127"/>
      <c r="HR210" s="127"/>
      <c r="HS210" s="127"/>
      <c r="HT210" s="127"/>
      <c r="HU210" s="127"/>
      <c r="HV210" s="127"/>
      <c r="HW210" s="127"/>
      <c r="HX210" s="127"/>
      <c r="HY210" s="127"/>
      <c r="HZ210" s="127"/>
      <c r="IA210" s="127"/>
      <c r="IB210" s="127"/>
      <c r="IC210" s="127"/>
      <c r="ID210" s="127"/>
      <c r="IE210" s="127"/>
      <c r="IF210" s="127"/>
      <c r="IG210" s="127"/>
      <c r="IH210" s="127"/>
      <c r="II210" s="127"/>
      <c r="IJ210" s="127"/>
      <c r="IK210" s="127"/>
      <c r="IL210" s="127"/>
      <c r="IM210" s="127"/>
      <c r="IN210" s="127"/>
      <c r="IO210" s="127"/>
      <c r="IP210" s="127"/>
      <c r="IQ210" s="127"/>
      <c r="IR210" s="127"/>
      <c r="IS210" s="127"/>
      <c r="IT210" s="127"/>
      <c r="IU210" s="127"/>
    </row>
    <row r="211" spans="1:255" s="130" customFormat="1" ht="24" customHeight="1" x14ac:dyDescent="0.4">
      <c r="A211" s="140"/>
      <c r="B211" s="597"/>
      <c r="C211" s="137"/>
      <c r="D211" s="648" t="s">
        <v>210</v>
      </c>
      <c r="E211" s="592"/>
      <c r="F211" s="846" t="s">
        <v>211</v>
      </c>
      <c r="G211" s="621" t="s">
        <v>193</v>
      </c>
      <c r="H211" s="896"/>
      <c r="I211" s="618">
        <v>1</v>
      </c>
      <c r="J211" s="619" t="s">
        <v>194</v>
      </c>
      <c r="K211" s="620" t="s">
        <v>197</v>
      </c>
      <c r="L211" s="141" t="s">
        <v>1475</v>
      </c>
      <c r="M211" s="128" t="s">
        <v>1474</v>
      </c>
      <c r="N211" s="128" t="s">
        <v>1503</v>
      </c>
      <c r="O211" s="587">
        <v>43899</v>
      </c>
      <c r="P211" s="128" t="s">
        <v>838</v>
      </c>
      <c r="Q211" s="845" t="s">
        <v>197</v>
      </c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  <c r="BM211" s="127"/>
      <c r="BN211" s="127"/>
      <c r="BO211" s="127"/>
      <c r="BP211" s="127"/>
      <c r="BQ211" s="127"/>
      <c r="BR211" s="127"/>
      <c r="BS211" s="127"/>
      <c r="BT211" s="127"/>
      <c r="BU211" s="127"/>
      <c r="BV211" s="127"/>
      <c r="BW211" s="127"/>
      <c r="BX211" s="127"/>
      <c r="BY211" s="127"/>
      <c r="BZ211" s="127"/>
      <c r="CA211" s="127"/>
      <c r="CB211" s="127"/>
      <c r="CC211" s="127"/>
      <c r="CD211" s="127"/>
      <c r="CE211" s="127"/>
      <c r="CF211" s="127"/>
      <c r="CG211" s="127"/>
      <c r="CH211" s="127"/>
      <c r="CI211" s="127"/>
      <c r="CJ211" s="127"/>
      <c r="CK211" s="127"/>
      <c r="CL211" s="127"/>
      <c r="CM211" s="127"/>
      <c r="CN211" s="127"/>
      <c r="CO211" s="127"/>
      <c r="CP211" s="127"/>
      <c r="CQ211" s="127"/>
      <c r="CR211" s="127"/>
      <c r="CS211" s="127"/>
      <c r="CT211" s="127"/>
      <c r="CU211" s="127"/>
      <c r="CV211" s="127"/>
      <c r="CW211" s="127"/>
      <c r="CX211" s="127"/>
      <c r="CY211" s="127"/>
      <c r="CZ211" s="127"/>
      <c r="DA211" s="127"/>
      <c r="DB211" s="127"/>
      <c r="DC211" s="127"/>
      <c r="DD211" s="127"/>
      <c r="DE211" s="127"/>
      <c r="DF211" s="127"/>
      <c r="DG211" s="127"/>
      <c r="DH211" s="127"/>
      <c r="DI211" s="127"/>
      <c r="DJ211" s="127"/>
      <c r="DK211" s="127"/>
      <c r="DL211" s="127"/>
      <c r="DM211" s="127"/>
      <c r="DN211" s="127"/>
      <c r="DO211" s="127"/>
      <c r="DP211" s="127"/>
      <c r="DQ211" s="127"/>
      <c r="DR211" s="127"/>
      <c r="DS211" s="127"/>
      <c r="DT211" s="127"/>
      <c r="DU211" s="127"/>
      <c r="DV211" s="127"/>
      <c r="DW211" s="127"/>
      <c r="DX211" s="127"/>
      <c r="DY211" s="127"/>
      <c r="DZ211" s="127"/>
      <c r="EA211" s="127"/>
      <c r="EB211" s="127"/>
      <c r="EC211" s="127"/>
      <c r="ED211" s="127"/>
      <c r="EE211" s="127"/>
      <c r="EF211" s="127"/>
      <c r="EG211" s="127"/>
      <c r="EH211" s="127"/>
      <c r="EI211" s="127"/>
      <c r="EJ211" s="127"/>
      <c r="EK211" s="127"/>
      <c r="EL211" s="127"/>
      <c r="EM211" s="127"/>
      <c r="EN211" s="127"/>
      <c r="EO211" s="127"/>
      <c r="EP211" s="127"/>
      <c r="EQ211" s="127"/>
      <c r="ER211" s="127"/>
      <c r="ES211" s="127"/>
      <c r="ET211" s="127"/>
      <c r="EU211" s="127"/>
      <c r="EV211" s="127"/>
      <c r="EW211" s="127"/>
      <c r="EX211" s="127"/>
      <c r="EY211" s="127"/>
      <c r="EZ211" s="127"/>
      <c r="FA211" s="127"/>
      <c r="FB211" s="127"/>
      <c r="FC211" s="127"/>
      <c r="FD211" s="127"/>
      <c r="FE211" s="127"/>
      <c r="FF211" s="127"/>
      <c r="FG211" s="127"/>
      <c r="FH211" s="127"/>
      <c r="FI211" s="127"/>
      <c r="FJ211" s="127"/>
      <c r="FK211" s="127"/>
      <c r="FL211" s="127"/>
      <c r="FM211" s="127"/>
      <c r="FN211" s="127"/>
      <c r="FO211" s="127"/>
      <c r="FP211" s="127"/>
      <c r="FQ211" s="127"/>
      <c r="FR211" s="127"/>
      <c r="FS211" s="127"/>
      <c r="FT211" s="127"/>
      <c r="FU211" s="127"/>
      <c r="FV211" s="127"/>
      <c r="FW211" s="127"/>
      <c r="FX211" s="127"/>
      <c r="FY211" s="127"/>
      <c r="FZ211" s="127"/>
      <c r="GA211" s="127"/>
      <c r="GB211" s="127"/>
      <c r="GC211" s="127"/>
      <c r="GD211" s="127"/>
      <c r="GE211" s="127"/>
      <c r="GF211" s="127"/>
      <c r="GG211" s="127"/>
      <c r="GH211" s="127"/>
      <c r="GI211" s="127"/>
      <c r="GJ211" s="127"/>
      <c r="GK211" s="127"/>
      <c r="GL211" s="127"/>
      <c r="GM211" s="127"/>
      <c r="GN211" s="127"/>
      <c r="GO211" s="127"/>
      <c r="GP211" s="127"/>
      <c r="GQ211" s="127"/>
      <c r="GR211" s="127"/>
      <c r="GS211" s="127"/>
      <c r="GT211" s="127"/>
      <c r="GU211" s="127"/>
      <c r="GV211" s="127"/>
      <c r="GW211" s="127"/>
      <c r="GX211" s="127"/>
      <c r="GY211" s="127"/>
      <c r="GZ211" s="127"/>
      <c r="HA211" s="127"/>
      <c r="HB211" s="127"/>
      <c r="HC211" s="127"/>
      <c r="HD211" s="127"/>
      <c r="HE211" s="127"/>
      <c r="HF211" s="127"/>
      <c r="HG211" s="127"/>
      <c r="HH211" s="127"/>
      <c r="HI211" s="127"/>
      <c r="HJ211" s="127"/>
      <c r="HK211" s="127"/>
      <c r="HL211" s="127"/>
      <c r="HM211" s="127"/>
      <c r="HN211" s="127"/>
      <c r="HO211" s="127"/>
      <c r="HP211" s="127"/>
      <c r="HQ211" s="127"/>
      <c r="HR211" s="127"/>
      <c r="HS211" s="127"/>
      <c r="HT211" s="127"/>
      <c r="HU211" s="127"/>
      <c r="HV211" s="127"/>
      <c r="HW211" s="127"/>
      <c r="HX211" s="127"/>
      <c r="HY211" s="127"/>
      <c r="HZ211" s="127"/>
      <c r="IA211" s="127"/>
      <c r="IB211" s="127"/>
      <c r="IC211" s="127"/>
      <c r="ID211" s="127"/>
      <c r="IE211" s="127"/>
      <c r="IF211" s="127"/>
      <c r="IG211" s="127"/>
      <c r="IH211" s="127"/>
      <c r="II211" s="127"/>
      <c r="IJ211" s="127"/>
      <c r="IK211" s="127"/>
      <c r="IL211" s="127"/>
      <c r="IM211" s="127"/>
      <c r="IN211" s="127"/>
      <c r="IO211" s="127"/>
      <c r="IP211" s="127"/>
      <c r="IQ211" s="127"/>
      <c r="IR211" s="127"/>
      <c r="IS211" s="127"/>
      <c r="IT211" s="127"/>
      <c r="IU211" s="127"/>
    </row>
    <row r="212" spans="1:255" s="130" customFormat="1" ht="24" customHeight="1" x14ac:dyDescent="0.4">
      <c r="A212" s="140"/>
      <c r="B212" s="608"/>
      <c r="C212" s="598"/>
      <c r="D212" s="655" t="s">
        <v>212</v>
      </c>
      <c r="E212" s="592"/>
      <c r="F212" s="138" t="s">
        <v>213</v>
      </c>
      <c r="G212" s="621" t="s">
        <v>193</v>
      </c>
      <c r="H212" s="896"/>
      <c r="I212" s="618">
        <v>1</v>
      </c>
      <c r="J212" s="619" t="s">
        <v>194</v>
      </c>
      <c r="K212" s="620" t="s">
        <v>108</v>
      </c>
      <c r="L212" s="141"/>
      <c r="M212" s="589" t="s">
        <v>1235</v>
      </c>
      <c r="N212" s="128" t="s">
        <v>1503</v>
      </c>
      <c r="O212" s="587">
        <v>43899</v>
      </c>
      <c r="P212" s="128" t="s">
        <v>838</v>
      </c>
      <c r="Q212" s="845" t="s">
        <v>197</v>
      </c>
    </row>
    <row r="213" spans="1:255" s="130" customFormat="1" ht="24" customHeight="1" x14ac:dyDescent="0.4">
      <c r="A213" s="591"/>
      <c r="B213" s="592"/>
      <c r="C213" s="137"/>
      <c r="D213" s="648" t="s">
        <v>223</v>
      </c>
      <c r="E213" s="592"/>
      <c r="F213" s="131" t="s">
        <v>224</v>
      </c>
      <c r="G213" s="621" t="s">
        <v>193</v>
      </c>
      <c r="H213" s="896"/>
      <c r="I213" s="618">
        <v>1</v>
      </c>
      <c r="J213" s="619" t="s">
        <v>194</v>
      </c>
      <c r="K213" s="620" t="s">
        <v>108</v>
      </c>
      <c r="L213" s="128"/>
      <c r="M213" s="589" t="s">
        <v>225</v>
      </c>
      <c r="N213" s="128" t="s">
        <v>1503</v>
      </c>
      <c r="O213" s="587">
        <v>43899</v>
      </c>
      <c r="P213" s="128" t="s">
        <v>838</v>
      </c>
      <c r="Q213" s="845" t="s">
        <v>197</v>
      </c>
    </row>
    <row r="214" spans="1:255" s="130" customFormat="1" ht="24" customHeight="1" x14ac:dyDescent="0.4">
      <c r="A214" s="591"/>
      <c r="B214" s="592"/>
      <c r="C214" s="137"/>
      <c r="D214" s="648" t="s">
        <v>226</v>
      </c>
      <c r="E214" s="592">
        <v>1</v>
      </c>
      <c r="F214" s="131" t="s">
        <v>227</v>
      </c>
      <c r="G214" s="621" t="s">
        <v>193</v>
      </c>
      <c r="H214" s="896"/>
      <c r="I214" s="618">
        <v>1</v>
      </c>
      <c r="J214" s="619" t="s">
        <v>194</v>
      </c>
      <c r="K214" s="620" t="s">
        <v>108</v>
      </c>
      <c r="L214" s="128"/>
      <c r="M214" s="589" t="s">
        <v>1236</v>
      </c>
      <c r="N214" s="128" t="s">
        <v>1503</v>
      </c>
      <c r="O214" s="587">
        <v>43899</v>
      </c>
      <c r="P214" s="128" t="s">
        <v>838</v>
      </c>
      <c r="Q214" s="845" t="s">
        <v>197</v>
      </c>
    </row>
    <row r="215" spans="1:255" s="130" customFormat="1" ht="24" customHeight="1" x14ac:dyDescent="0.4">
      <c r="A215" s="591"/>
      <c r="B215" s="585"/>
      <c r="C215" s="598"/>
      <c r="D215" s="655" t="s">
        <v>264</v>
      </c>
      <c r="E215" s="592"/>
      <c r="F215" s="131" t="s">
        <v>265</v>
      </c>
      <c r="G215" s="621" t="s">
        <v>193</v>
      </c>
      <c r="H215" s="896"/>
      <c r="I215" s="618">
        <v>1</v>
      </c>
      <c r="J215" s="619" t="s">
        <v>194</v>
      </c>
      <c r="K215" s="620" t="s">
        <v>108</v>
      </c>
      <c r="L215" s="128" t="s">
        <v>266</v>
      </c>
      <c r="M215" s="589" t="s">
        <v>373</v>
      </c>
      <c r="N215" s="128" t="s">
        <v>1503</v>
      </c>
      <c r="O215" s="587">
        <v>43899</v>
      </c>
      <c r="P215" s="128" t="s">
        <v>838</v>
      </c>
      <c r="Q215" s="845"/>
    </row>
    <row r="216" spans="1:255" ht="24" customHeight="1" x14ac:dyDescent="0.4">
      <c r="A216" s="591"/>
      <c r="B216" s="585"/>
      <c r="C216" s="598"/>
      <c r="D216" s="655" t="s">
        <v>1488</v>
      </c>
      <c r="E216" s="592"/>
      <c r="F216" s="131" t="s">
        <v>1489</v>
      </c>
      <c r="G216" s="621" t="s">
        <v>193</v>
      </c>
      <c r="H216" s="896"/>
      <c r="I216" s="618">
        <v>1</v>
      </c>
      <c r="J216" s="619" t="s">
        <v>194</v>
      </c>
      <c r="K216" s="620" t="s">
        <v>108</v>
      </c>
      <c r="L216" s="128" t="s">
        <v>1490</v>
      </c>
      <c r="M216" s="589" t="s">
        <v>373</v>
      </c>
      <c r="N216" s="128" t="s">
        <v>1491</v>
      </c>
      <c r="O216" s="587" t="s">
        <v>1492</v>
      </c>
      <c r="P216" s="128" t="s">
        <v>1493</v>
      </c>
      <c r="Q216" s="845" t="s">
        <v>197</v>
      </c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29"/>
      <c r="AU216" s="129"/>
      <c r="AV216" s="129"/>
      <c r="AW216" s="129"/>
      <c r="AX216" s="129"/>
      <c r="AY216" s="129"/>
      <c r="AZ216" s="129"/>
      <c r="BA216" s="129"/>
      <c r="BB216" s="129"/>
      <c r="BC216" s="129"/>
      <c r="BD216" s="129"/>
      <c r="BE216" s="129"/>
      <c r="BF216" s="129"/>
      <c r="BG216" s="129"/>
      <c r="BH216" s="129"/>
      <c r="BI216" s="129"/>
      <c r="BJ216" s="129"/>
      <c r="BK216" s="129"/>
      <c r="BL216" s="129"/>
      <c r="BM216" s="129"/>
      <c r="BN216" s="129"/>
      <c r="BO216" s="129"/>
      <c r="BP216" s="129"/>
      <c r="BQ216" s="129"/>
      <c r="BR216" s="129"/>
      <c r="BS216" s="129"/>
      <c r="BT216" s="129"/>
      <c r="BU216" s="129"/>
      <c r="BV216" s="129"/>
      <c r="BW216" s="129"/>
      <c r="BX216" s="129"/>
      <c r="BY216" s="129"/>
      <c r="BZ216" s="129"/>
      <c r="CA216" s="129"/>
      <c r="CB216" s="129"/>
      <c r="CC216" s="129"/>
      <c r="CD216" s="129"/>
      <c r="CE216" s="129"/>
      <c r="CF216" s="129"/>
      <c r="CG216" s="129"/>
      <c r="CH216" s="129"/>
      <c r="CI216" s="129"/>
      <c r="CJ216" s="129"/>
      <c r="CK216" s="129"/>
      <c r="CL216" s="129"/>
      <c r="CM216" s="129"/>
      <c r="CN216" s="129"/>
      <c r="CO216" s="129"/>
      <c r="CP216" s="129"/>
      <c r="CQ216" s="129"/>
      <c r="CR216" s="129"/>
      <c r="CS216" s="129"/>
      <c r="CT216" s="129"/>
      <c r="CU216" s="129"/>
      <c r="CV216" s="129"/>
      <c r="CW216" s="129"/>
      <c r="CX216" s="129"/>
      <c r="CY216" s="129"/>
      <c r="CZ216" s="129"/>
      <c r="DA216" s="129"/>
      <c r="DB216" s="129"/>
      <c r="DC216" s="129"/>
      <c r="DD216" s="129"/>
      <c r="DE216" s="129"/>
      <c r="DF216" s="129"/>
      <c r="DG216" s="129"/>
      <c r="DH216" s="129"/>
      <c r="DI216" s="129"/>
      <c r="DJ216" s="129"/>
      <c r="DK216" s="129"/>
      <c r="DL216" s="129"/>
      <c r="DM216" s="129"/>
      <c r="DN216" s="129"/>
      <c r="DO216" s="129"/>
      <c r="DP216" s="129"/>
      <c r="DQ216" s="129"/>
      <c r="DR216" s="129"/>
      <c r="DS216" s="129"/>
      <c r="DT216" s="129"/>
      <c r="DU216" s="129"/>
      <c r="DV216" s="129"/>
      <c r="DW216" s="129"/>
      <c r="DX216" s="129"/>
      <c r="DY216" s="129"/>
      <c r="DZ216" s="129"/>
      <c r="EA216" s="129"/>
      <c r="EB216" s="129"/>
      <c r="EC216" s="129"/>
      <c r="ED216" s="129"/>
      <c r="EE216" s="129"/>
      <c r="EF216" s="129"/>
      <c r="EG216" s="129"/>
      <c r="EH216" s="129"/>
      <c r="EI216" s="129"/>
      <c r="EJ216" s="129"/>
      <c r="EK216" s="129"/>
      <c r="EL216" s="129"/>
      <c r="EM216" s="129"/>
      <c r="EN216" s="129"/>
      <c r="EO216" s="129"/>
      <c r="EP216" s="129"/>
      <c r="EQ216" s="129"/>
      <c r="ER216" s="129"/>
      <c r="ES216" s="129"/>
      <c r="ET216" s="129"/>
      <c r="EU216" s="129"/>
      <c r="EV216" s="129"/>
      <c r="EW216" s="129"/>
      <c r="EX216" s="129"/>
      <c r="EY216" s="129"/>
      <c r="EZ216" s="129"/>
      <c r="FA216" s="129"/>
      <c r="FB216" s="129"/>
      <c r="FC216" s="129"/>
      <c r="FD216" s="129"/>
      <c r="FE216" s="129"/>
      <c r="FF216" s="129"/>
      <c r="FG216" s="129"/>
      <c r="FH216" s="129"/>
      <c r="FI216" s="129"/>
      <c r="FJ216" s="129"/>
      <c r="FK216" s="129"/>
      <c r="FL216" s="129"/>
      <c r="FM216" s="129"/>
      <c r="FN216" s="129"/>
      <c r="FO216" s="129"/>
      <c r="FP216" s="129"/>
      <c r="FQ216" s="129"/>
      <c r="FR216" s="129"/>
      <c r="FS216" s="129"/>
      <c r="FT216" s="129"/>
      <c r="FU216" s="129"/>
      <c r="FV216" s="129"/>
      <c r="FW216" s="129"/>
      <c r="FX216" s="129"/>
      <c r="FY216" s="129"/>
      <c r="FZ216" s="129"/>
      <c r="GA216" s="129"/>
      <c r="GB216" s="129"/>
      <c r="GC216" s="129"/>
      <c r="GD216" s="129"/>
      <c r="GE216" s="129"/>
      <c r="GF216" s="129"/>
      <c r="GG216" s="129"/>
      <c r="GH216" s="129"/>
      <c r="GI216" s="129"/>
      <c r="GJ216" s="129"/>
      <c r="GK216" s="129"/>
      <c r="GL216" s="129"/>
      <c r="GM216" s="129"/>
      <c r="GN216" s="129"/>
      <c r="GO216" s="129"/>
      <c r="GP216" s="129"/>
      <c r="GQ216" s="129"/>
      <c r="GR216" s="129"/>
      <c r="GS216" s="129"/>
      <c r="GT216" s="129"/>
      <c r="GU216" s="129"/>
      <c r="GV216" s="129"/>
      <c r="GW216" s="129"/>
      <c r="GX216" s="129"/>
      <c r="GY216" s="129"/>
      <c r="GZ216" s="129"/>
      <c r="HA216" s="129"/>
      <c r="HB216" s="129"/>
      <c r="HC216" s="129"/>
      <c r="HD216" s="129"/>
      <c r="HE216" s="129"/>
      <c r="HF216" s="129"/>
      <c r="HG216" s="129"/>
      <c r="HH216" s="129"/>
      <c r="HI216" s="129"/>
      <c r="HJ216" s="129"/>
      <c r="HK216" s="129"/>
      <c r="HL216" s="129"/>
      <c r="HM216" s="129"/>
      <c r="HN216" s="129"/>
      <c r="HO216" s="129"/>
      <c r="HP216" s="129"/>
      <c r="HQ216" s="129"/>
      <c r="HR216" s="129"/>
      <c r="HS216" s="129"/>
      <c r="HT216" s="129"/>
      <c r="HU216" s="129"/>
      <c r="HV216" s="129"/>
      <c r="HW216" s="129"/>
      <c r="HX216" s="129"/>
      <c r="HY216" s="129"/>
      <c r="HZ216" s="129"/>
      <c r="IA216" s="129"/>
      <c r="IB216" s="129"/>
      <c r="IC216" s="129"/>
      <c r="ID216" s="129"/>
      <c r="IE216" s="129"/>
      <c r="IF216" s="129"/>
      <c r="IG216" s="129"/>
      <c r="IH216" s="129"/>
      <c r="II216" s="129"/>
      <c r="IJ216" s="129"/>
      <c r="IK216" s="129"/>
      <c r="IL216" s="129"/>
      <c r="IM216" s="129"/>
      <c r="IN216" s="129"/>
      <c r="IO216" s="129"/>
      <c r="IP216" s="129"/>
      <c r="IQ216" s="129"/>
      <c r="IR216" s="129"/>
      <c r="IS216" s="129"/>
      <c r="IT216" s="129"/>
      <c r="IU216" s="129"/>
    </row>
    <row r="217" spans="1:255" ht="19.350000000000001" customHeight="1" x14ac:dyDescent="0.4">
      <c r="A217" s="591"/>
      <c r="B217" s="585"/>
      <c r="C217" s="598"/>
      <c r="D217" s="655" t="s">
        <v>284</v>
      </c>
      <c r="E217" s="585"/>
      <c r="F217" s="131" t="s">
        <v>1345</v>
      </c>
      <c r="G217" s="621" t="s">
        <v>193</v>
      </c>
      <c r="H217" s="896"/>
      <c r="I217" s="618">
        <v>1</v>
      </c>
      <c r="J217" s="619" t="s">
        <v>194</v>
      </c>
      <c r="K217" s="620" t="s">
        <v>197</v>
      </c>
      <c r="L217" s="128"/>
      <c r="M217" s="589" t="s">
        <v>1344</v>
      </c>
      <c r="N217" s="128" t="s">
        <v>1503</v>
      </c>
      <c r="O217" s="587">
        <v>43899</v>
      </c>
      <c r="P217" s="128" t="s">
        <v>838</v>
      </c>
      <c r="Q217" s="845" t="s">
        <v>197</v>
      </c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  <c r="AX217" s="129"/>
      <c r="AY217" s="129"/>
      <c r="AZ217" s="129"/>
      <c r="BA217" s="129"/>
      <c r="BB217" s="129"/>
      <c r="BC217" s="129"/>
      <c r="BD217" s="129"/>
      <c r="BE217" s="129"/>
      <c r="BF217" s="129"/>
      <c r="BG217" s="129"/>
      <c r="BH217" s="129"/>
      <c r="BI217" s="129"/>
      <c r="BJ217" s="129"/>
      <c r="BK217" s="129"/>
      <c r="BL217" s="129"/>
      <c r="BM217" s="129"/>
      <c r="BN217" s="129"/>
      <c r="BO217" s="129"/>
      <c r="BP217" s="129"/>
      <c r="BQ217" s="129"/>
      <c r="BR217" s="129"/>
      <c r="BS217" s="129"/>
      <c r="BT217" s="129"/>
      <c r="BU217" s="129"/>
      <c r="BV217" s="129"/>
      <c r="BW217" s="129"/>
      <c r="BX217" s="129"/>
      <c r="BY217" s="129"/>
      <c r="BZ217" s="129"/>
      <c r="CA217" s="129"/>
      <c r="CB217" s="129"/>
      <c r="CC217" s="129"/>
      <c r="CD217" s="129"/>
      <c r="CE217" s="129"/>
      <c r="CF217" s="129"/>
      <c r="CG217" s="129"/>
      <c r="CH217" s="129"/>
      <c r="CI217" s="129"/>
      <c r="CJ217" s="129"/>
      <c r="CK217" s="129"/>
      <c r="CL217" s="129"/>
      <c r="CM217" s="129"/>
      <c r="CN217" s="129"/>
      <c r="CO217" s="129"/>
      <c r="CP217" s="129"/>
      <c r="CQ217" s="129"/>
      <c r="CR217" s="129"/>
      <c r="CS217" s="129"/>
      <c r="CT217" s="129"/>
      <c r="CU217" s="129"/>
      <c r="CV217" s="129"/>
      <c r="CW217" s="129"/>
      <c r="CX217" s="129"/>
      <c r="CY217" s="129"/>
      <c r="CZ217" s="129"/>
      <c r="DA217" s="129"/>
      <c r="DB217" s="129"/>
      <c r="DC217" s="129"/>
      <c r="DD217" s="129"/>
      <c r="DE217" s="129"/>
      <c r="DF217" s="129"/>
      <c r="DG217" s="129"/>
      <c r="DH217" s="129"/>
      <c r="DI217" s="129"/>
      <c r="DJ217" s="129"/>
      <c r="DK217" s="129"/>
      <c r="DL217" s="129"/>
      <c r="DM217" s="129"/>
      <c r="DN217" s="129"/>
      <c r="DO217" s="129"/>
      <c r="DP217" s="129"/>
      <c r="DQ217" s="129"/>
      <c r="DR217" s="129"/>
      <c r="DS217" s="129"/>
      <c r="DT217" s="129"/>
      <c r="DU217" s="129"/>
      <c r="DV217" s="129"/>
      <c r="DW217" s="129"/>
      <c r="DX217" s="129"/>
      <c r="DY217" s="129"/>
      <c r="DZ217" s="129"/>
      <c r="EA217" s="129"/>
      <c r="EB217" s="129"/>
      <c r="EC217" s="129"/>
      <c r="ED217" s="129"/>
      <c r="EE217" s="129"/>
      <c r="EF217" s="129"/>
      <c r="EG217" s="129"/>
      <c r="EH217" s="129"/>
      <c r="EI217" s="129"/>
      <c r="EJ217" s="129"/>
      <c r="EK217" s="129"/>
      <c r="EL217" s="129"/>
      <c r="EM217" s="129"/>
      <c r="EN217" s="129"/>
      <c r="EO217" s="129"/>
      <c r="EP217" s="129"/>
      <c r="EQ217" s="129"/>
      <c r="ER217" s="129"/>
      <c r="ES217" s="129"/>
      <c r="ET217" s="129"/>
      <c r="EU217" s="129"/>
      <c r="EV217" s="129"/>
      <c r="EW217" s="129"/>
      <c r="EX217" s="129"/>
      <c r="EY217" s="129"/>
      <c r="EZ217" s="129"/>
      <c r="FA217" s="129"/>
      <c r="FB217" s="129"/>
      <c r="FC217" s="129"/>
      <c r="FD217" s="129"/>
      <c r="FE217" s="129"/>
      <c r="FF217" s="129"/>
      <c r="FG217" s="129"/>
      <c r="FH217" s="129"/>
      <c r="FI217" s="129"/>
      <c r="FJ217" s="129"/>
      <c r="FK217" s="129"/>
      <c r="FL217" s="129"/>
      <c r="FM217" s="129"/>
      <c r="FN217" s="129"/>
      <c r="FO217" s="129"/>
      <c r="FP217" s="129"/>
      <c r="FQ217" s="129"/>
      <c r="FR217" s="129"/>
      <c r="FS217" s="129"/>
      <c r="FT217" s="129"/>
      <c r="FU217" s="129"/>
      <c r="FV217" s="129"/>
      <c r="FW217" s="129"/>
      <c r="FX217" s="129"/>
      <c r="FY217" s="129"/>
      <c r="FZ217" s="129"/>
      <c r="GA217" s="129"/>
      <c r="GB217" s="129"/>
      <c r="GC217" s="129"/>
      <c r="GD217" s="129"/>
      <c r="GE217" s="129"/>
      <c r="GF217" s="129"/>
      <c r="GG217" s="129"/>
      <c r="GH217" s="129"/>
      <c r="GI217" s="129"/>
      <c r="GJ217" s="129"/>
      <c r="GK217" s="129"/>
      <c r="GL217" s="129"/>
      <c r="GM217" s="129"/>
      <c r="GN217" s="129"/>
      <c r="GO217" s="129"/>
      <c r="GP217" s="129"/>
      <c r="GQ217" s="129"/>
      <c r="GR217" s="129"/>
      <c r="GS217" s="129"/>
      <c r="GT217" s="129"/>
      <c r="GU217" s="129"/>
      <c r="GV217" s="129"/>
      <c r="GW217" s="129"/>
      <c r="GX217" s="129"/>
      <c r="GY217" s="129"/>
      <c r="GZ217" s="129"/>
      <c r="HA217" s="129"/>
      <c r="HB217" s="129"/>
      <c r="HC217" s="129"/>
      <c r="HD217" s="129"/>
      <c r="HE217" s="129"/>
      <c r="HF217" s="129"/>
      <c r="HG217" s="129"/>
      <c r="HH217" s="129"/>
      <c r="HI217" s="129"/>
      <c r="HJ217" s="129"/>
      <c r="HK217" s="129"/>
      <c r="HL217" s="129"/>
      <c r="HM217" s="129"/>
      <c r="HN217" s="129"/>
      <c r="HO217" s="129"/>
      <c r="HP217" s="129"/>
      <c r="HQ217" s="129"/>
      <c r="HR217" s="129"/>
      <c r="HS217" s="129"/>
      <c r="HT217" s="129"/>
      <c r="HU217" s="129"/>
      <c r="HV217" s="129"/>
      <c r="HW217" s="129"/>
      <c r="HX217" s="129"/>
      <c r="HY217" s="129"/>
      <c r="HZ217" s="129"/>
      <c r="IA217" s="129"/>
      <c r="IB217" s="129"/>
      <c r="IC217" s="129"/>
      <c r="ID217" s="129"/>
      <c r="IE217" s="129"/>
      <c r="IF217" s="129"/>
      <c r="IG217" s="129"/>
      <c r="IH217" s="129"/>
      <c r="II217" s="129"/>
      <c r="IJ217" s="129"/>
      <c r="IK217" s="129"/>
      <c r="IL217" s="129"/>
      <c r="IM217" s="129"/>
      <c r="IN217" s="129"/>
      <c r="IO217" s="129"/>
      <c r="IP217" s="129"/>
      <c r="IQ217" s="129"/>
      <c r="IR217" s="129"/>
      <c r="IS217" s="129"/>
      <c r="IT217" s="129"/>
    </row>
  </sheetData>
  <autoFilter ref="A4:IU217" xr:uid="{00000000-0009-0000-0000-000002000000}"/>
  <sortState xmlns:xlrd2="http://schemas.microsoft.com/office/spreadsheetml/2017/richdata2" ref="A5:P224">
    <sortCondition ref="A5:A224"/>
    <sortCondition ref="D5:D224"/>
  </sortState>
  <mergeCells count="6">
    <mergeCell ref="H1:I1"/>
    <mergeCell ref="A2:B2"/>
    <mergeCell ref="D2:E2"/>
    <mergeCell ref="A3:B3"/>
    <mergeCell ref="D3:E3"/>
    <mergeCell ref="I3:J3"/>
  </mergeCells>
  <phoneticPr fontId="51" type="noConversion"/>
  <pageMargins left="0.19685039370078741" right="0.19685039370078741" top="0.62992125984251968" bottom="0.39370078740157483" header="0.39370078740157483" footer="0.27559055118110237"/>
  <pageSetup scale="75" orientation="landscape" r:id="rId1"/>
  <headerFooter alignWithMargins="0">
    <oddHeader>&amp;C&amp;A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C4D8-98C9-41E1-9E04-E8CC45911002}">
  <sheetPr syncVertical="1" syncRef="A7" transitionEvaluation="1"/>
  <dimension ref="A1:Z35"/>
  <sheetViews>
    <sheetView showGridLines="0" zoomScale="96" zoomScaleNormal="96" workbookViewId="0">
      <pane ySplit="6" topLeftCell="A7" activePane="bottomLeft" state="frozen"/>
      <selection pane="bottomLeft" activeCell="U42" sqref="U42"/>
    </sheetView>
  </sheetViews>
  <sheetFormatPr defaultRowHeight="11" x14ac:dyDescent="0.35"/>
  <cols>
    <col min="1" max="1" width="7.125" style="105" customWidth="1"/>
    <col min="2" max="2" width="17.75" style="105" customWidth="1"/>
    <col min="3" max="3" width="12" style="105" customWidth="1"/>
    <col min="4" max="4" width="8.75" style="101" customWidth="1"/>
    <col min="5" max="5" width="7.125" style="33" customWidth="1"/>
    <col min="6" max="6" width="6" style="33" customWidth="1"/>
    <col min="7" max="7" width="5.625" style="33" customWidth="1"/>
    <col min="8" max="8" width="7.625" style="33" customWidth="1"/>
    <col min="9" max="9" width="7.625" style="770" customWidth="1"/>
    <col min="10" max="10" width="6.375" style="101" customWidth="1"/>
    <col min="11" max="11" width="5.75" style="104" customWidth="1"/>
    <col min="12" max="12" width="7" style="101" customWidth="1"/>
    <col min="13" max="13" width="5" style="104" customWidth="1"/>
    <col min="14" max="14" width="7.375" style="104" customWidth="1"/>
    <col min="15" max="15" width="7" style="104" customWidth="1"/>
    <col min="16" max="16" width="5.375" style="104" customWidth="1"/>
    <col min="17" max="17" width="5" style="771" customWidth="1"/>
    <col min="18" max="18" width="8.375" style="101" customWidth="1"/>
    <col min="19" max="19" width="5.375" style="104" customWidth="1"/>
    <col min="20" max="20" width="5.75" style="104" customWidth="1"/>
    <col min="21" max="21" width="17.5" style="104" customWidth="1"/>
    <col min="22" max="22" width="6.5625" customWidth="1"/>
    <col min="23" max="23" width="6.125" customWidth="1"/>
    <col min="24" max="24" width="6.875" customWidth="1"/>
    <col min="25" max="25" width="8.875" customWidth="1"/>
    <col min="26" max="26" width="7.125" hidden="1" customWidth="1"/>
  </cols>
  <sheetData>
    <row r="1" spans="1:26" s="100" customFormat="1" ht="21.95" customHeight="1" x14ac:dyDescent="0.4">
      <c r="A1" s="840" t="s">
        <v>0</v>
      </c>
      <c r="B1" s="840" t="s">
        <v>888</v>
      </c>
      <c r="C1" s="679" t="s">
        <v>2</v>
      </c>
      <c r="D1" s="841" t="s">
        <v>3</v>
      </c>
      <c r="E1" s="833" t="s">
        <v>889</v>
      </c>
      <c r="F1" s="837" t="s">
        <v>890</v>
      </c>
      <c r="G1" s="680"/>
      <c r="H1" s="834" t="s">
        <v>6</v>
      </c>
      <c r="I1" s="835" t="s">
        <v>7</v>
      </c>
      <c r="J1" s="836" t="s">
        <v>891</v>
      </c>
      <c r="K1" s="836" t="s">
        <v>8</v>
      </c>
      <c r="L1" s="837" t="s">
        <v>1274</v>
      </c>
      <c r="M1" s="838" t="s">
        <v>466</v>
      </c>
      <c r="N1" s="839" t="s">
        <v>471</v>
      </c>
      <c r="O1" s="837" t="s">
        <v>892</v>
      </c>
      <c r="P1" s="680"/>
      <c r="Q1" s="681"/>
      <c r="R1" s="682"/>
      <c r="S1" s="680"/>
      <c r="T1" s="680"/>
      <c r="U1" s="680"/>
    </row>
    <row r="2" spans="1:26" s="698" customFormat="1" ht="15" customHeight="1" thickBot="1" x14ac:dyDescent="0.45">
      <c r="A2" s="683" t="str">
        <f>AC_REG</f>
        <v>N105AC</v>
      </c>
      <c r="B2" s="684" t="str">
        <f>AC_MODEL</f>
        <v>MDHC 369D</v>
      </c>
      <c r="C2" s="684">
        <f>AC_MFG</f>
        <v>1978</v>
      </c>
      <c r="D2" s="685" t="str">
        <f>AC_SN</f>
        <v>580316D</v>
      </c>
      <c r="E2" s="860" t="s">
        <v>1273</v>
      </c>
      <c r="F2" s="861">
        <v>42</v>
      </c>
      <c r="G2" s="686"/>
      <c r="H2" s="687">
        <f>AC_DATE</f>
        <v>43899</v>
      </c>
      <c r="I2" s="688">
        <f>AC_TT_HRS</f>
        <v>11491.4</v>
      </c>
      <c r="J2" s="689"/>
      <c r="K2" s="690">
        <f>AC_TE</f>
        <v>19894</v>
      </c>
      <c r="L2" s="691">
        <f>AC_TT_CYC</f>
        <v>4686</v>
      </c>
      <c r="M2" s="692"/>
      <c r="N2" s="693">
        <f>ENG_TT_CYC</f>
        <v>4686</v>
      </c>
      <c r="O2" s="694">
        <f>I2-D5+E5</f>
        <v>5530.4</v>
      </c>
      <c r="P2" s="695"/>
      <c r="Q2" s="696"/>
      <c r="R2" s="697"/>
      <c r="S2" s="695"/>
      <c r="T2" s="695"/>
      <c r="U2" s="695"/>
    </row>
    <row r="3" spans="1:26" s="700" customFormat="1" ht="17.25" customHeight="1" thickBot="1" x14ac:dyDescent="0.45">
      <c r="A3" s="699" t="s">
        <v>893</v>
      </c>
      <c r="C3" s="701"/>
      <c r="D3" s="702"/>
      <c r="E3" s="703"/>
      <c r="F3" s="703"/>
      <c r="G3" s="703"/>
      <c r="H3" s="703"/>
      <c r="I3" s="704"/>
      <c r="J3" s="702"/>
      <c r="K3" s="705"/>
      <c r="L3" s="706"/>
      <c r="M3" s="705"/>
      <c r="N3" s="705"/>
      <c r="O3" s="959" t="s">
        <v>894</v>
      </c>
      <c r="P3" s="950"/>
      <c r="Q3" s="707" t="s">
        <v>895</v>
      </c>
      <c r="R3" s="955" t="s">
        <v>1503</v>
      </c>
      <c r="S3" s="956"/>
      <c r="T3" s="832" t="s">
        <v>553</v>
      </c>
      <c r="U3" s="913" t="s">
        <v>1436</v>
      </c>
    </row>
    <row r="4" spans="1:26" s="716" customFormat="1" ht="18.75" customHeight="1" thickBot="1" x14ac:dyDescent="0.45">
      <c r="A4" s="708" t="s">
        <v>896</v>
      </c>
      <c r="B4" s="709" t="s">
        <v>467</v>
      </c>
      <c r="C4" s="842" t="s">
        <v>468</v>
      </c>
      <c r="D4" s="843" t="s">
        <v>897</v>
      </c>
      <c r="E4" s="843" t="s">
        <v>469</v>
      </c>
      <c r="F4" s="843" t="s">
        <v>470</v>
      </c>
      <c r="G4" s="843" t="s">
        <v>898</v>
      </c>
      <c r="H4" s="844" t="s">
        <v>471</v>
      </c>
      <c r="I4" s="710"/>
      <c r="J4" s="710"/>
      <c r="K4" s="710"/>
      <c r="L4" s="710"/>
      <c r="M4" s="711"/>
      <c r="N4" s="711"/>
      <c r="O4" s="957">
        <v>43886</v>
      </c>
      <c r="P4" s="958"/>
      <c r="Q4" s="712" t="s">
        <v>899</v>
      </c>
      <c r="R4" s="713"/>
      <c r="S4" s="714"/>
      <c r="T4" s="831" t="s">
        <v>900</v>
      </c>
      <c r="U4" s="715" t="s">
        <v>1220</v>
      </c>
    </row>
    <row r="5" spans="1:26" s="737" customFormat="1" ht="15" customHeight="1" thickBot="1" x14ac:dyDescent="0.45">
      <c r="A5" s="717" t="s">
        <v>901</v>
      </c>
      <c r="B5" s="718" t="s">
        <v>1422</v>
      </c>
      <c r="C5" s="719">
        <v>41031</v>
      </c>
      <c r="D5" s="720">
        <v>11464.4</v>
      </c>
      <c r="E5" s="721">
        <v>5503.4</v>
      </c>
      <c r="F5" s="862">
        <v>3622.9</v>
      </c>
      <c r="G5" s="862">
        <v>4633</v>
      </c>
      <c r="H5" s="722">
        <v>4633</v>
      </c>
      <c r="I5" s="723" t="s">
        <v>472</v>
      </c>
      <c r="J5" s="724"/>
      <c r="K5" s="725"/>
      <c r="L5" s="726" t="s">
        <v>19</v>
      </c>
      <c r="M5" s="727"/>
      <c r="N5" s="728"/>
      <c r="O5" s="729" t="s">
        <v>902</v>
      </c>
      <c r="P5" s="727"/>
      <c r="Q5" s="730"/>
      <c r="R5" s="731" t="s">
        <v>21</v>
      </c>
      <c r="S5" s="727"/>
      <c r="T5" s="728"/>
      <c r="U5" s="732" t="s">
        <v>473</v>
      </c>
      <c r="V5" s="733" t="s">
        <v>903</v>
      </c>
      <c r="W5" s="734" t="s">
        <v>474</v>
      </c>
      <c r="X5" s="734"/>
      <c r="Y5" s="735"/>
      <c r="Z5" s="736" t="s">
        <v>904</v>
      </c>
    </row>
    <row r="6" spans="1:26" s="752" customFormat="1" ht="21.95" customHeight="1" thickBot="1" x14ac:dyDescent="0.3">
      <c r="A6" s="738" t="s">
        <v>25</v>
      </c>
      <c r="B6" s="739" t="s">
        <v>26</v>
      </c>
      <c r="C6" s="739" t="s">
        <v>27</v>
      </c>
      <c r="D6" s="739" t="s">
        <v>28</v>
      </c>
      <c r="E6" s="739" t="s">
        <v>29</v>
      </c>
      <c r="F6" s="739" t="s">
        <v>30</v>
      </c>
      <c r="G6" s="739" t="s">
        <v>32</v>
      </c>
      <c r="H6" s="740" t="s">
        <v>905</v>
      </c>
      <c r="I6" s="741" t="s">
        <v>34</v>
      </c>
      <c r="J6" s="742" t="s">
        <v>31</v>
      </c>
      <c r="K6" s="743" t="s">
        <v>905</v>
      </c>
      <c r="L6" s="744" t="s">
        <v>35</v>
      </c>
      <c r="M6" s="742" t="s">
        <v>906</v>
      </c>
      <c r="N6" s="743" t="s">
        <v>32</v>
      </c>
      <c r="O6" s="745" t="s">
        <v>31</v>
      </c>
      <c r="P6" s="742" t="s">
        <v>906</v>
      </c>
      <c r="Q6" s="746" t="s">
        <v>34</v>
      </c>
      <c r="R6" s="747" t="s">
        <v>31</v>
      </c>
      <c r="S6" s="742" t="s">
        <v>906</v>
      </c>
      <c r="T6" s="743" t="s">
        <v>32</v>
      </c>
      <c r="U6" s="748" t="s">
        <v>36</v>
      </c>
      <c r="V6" s="749" t="s">
        <v>12</v>
      </c>
      <c r="W6" s="749" t="s">
        <v>1423</v>
      </c>
      <c r="X6" s="749" t="s">
        <v>34</v>
      </c>
      <c r="Y6" s="750" t="s">
        <v>39</v>
      </c>
      <c r="Z6" s="751" t="s">
        <v>907</v>
      </c>
    </row>
    <row r="7" spans="1:26" ht="21.95" customHeight="1" x14ac:dyDescent="0.35">
      <c r="A7" s="753">
        <v>7240</v>
      </c>
      <c r="B7" s="754" t="s">
        <v>910</v>
      </c>
      <c r="C7" s="906">
        <v>23038160</v>
      </c>
      <c r="D7" s="907" t="s">
        <v>1428</v>
      </c>
      <c r="E7" s="907"/>
      <c r="F7" s="907">
        <v>1750</v>
      </c>
      <c r="G7" s="908"/>
      <c r="H7" s="909"/>
      <c r="I7" s="910">
        <v>38707</v>
      </c>
      <c r="J7" s="911">
        <v>4009.4</v>
      </c>
      <c r="K7" s="78"/>
      <c r="L7" s="912">
        <v>0</v>
      </c>
      <c r="M7" s="756"/>
      <c r="N7" s="758"/>
      <c r="O7" s="759">
        <f t="shared" ref="O7:O29" si="0">J7+F7+E7-L7</f>
        <v>5759.4</v>
      </c>
      <c r="P7" s="757"/>
      <c r="Q7" s="760"/>
      <c r="R7" s="759">
        <f t="shared" ref="R7:R29" si="1">O7-$O$2</f>
        <v>229</v>
      </c>
      <c r="S7" s="757"/>
      <c r="T7" s="758"/>
      <c r="U7" s="917" t="s">
        <v>911</v>
      </c>
      <c r="V7" s="768"/>
      <c r="W7" s="762"/>
      <c r="X7" s="763"/>
      <c r="Y7" s="764"/>
      <c r="Z7" s="765"/>
    </row>
    <row r="8" spans="1:26" ht="21.95" customHeight="1" x14ac:dyDescent="0.35">
      <c r="A8" s="753">
        <v>7240</v>
      </c>
      <c r="B8" s="755" t="s">
        <v>475</v>
      </c>
      <c r="C8" s="906">
        <v>23073853</v>
      </c>
      <c r="D8" s="907" t="s">
        <v>1426</v>
      </c>
      <c r="E8" s="907">
        <v>1775</v>
      </c>
      <c r="F8" s="907"/>
      <c r="G8" s="908"/>
      <c r="H8" s="909">
        <v>3000</v>
      </c>
      <c r="I8" s="910">
        <v>38707</v>
      </c>
      <c r="J8" s="911">
        <v>4009.4</v>
      </c>
      <c r="K8" s="78">
        <v>3158</v>
      </c>
      <c r="L8" s="912">
        <v>0</v>
      </c>
      <c r="M8" s="756">
        <v>0</v>
      </c>
      <c r="N8" s="758"/>
      <c r="O8" s="759">
        <f t="shared" si="0"/>
        <v>5784.4</v>
      </c>
      <c r="P8" s="757">
        <f>H8+K8-M8</f>
        <v>6158</v>
      </c>
      <c r="Q8" s="760"/>
      <c r="R8" s="759">
        <f t="shared" si="1"/>
        <v>254</v>
      </c>
      <c r="S8" s="757">
        <f>P8-N$2</f>
        <v>1472</v>
      </c>
      <c r="T8" s="758"/>
      <c r="U8" s="917" t="s">
        <v>59</v>
      </c>
      <c r="V8" s="766"/>
      <c r="W8" s="767"/>
      <c r="X8" s="763"/>
      <c r="Y8" s="764"/>
      <c r="Z8" s="765"/>
    </row>
    <row r="9" spans="1:26" ht="21.95" customHeight="1" x14ac:dyDescent="0.35">
      <c r="A9" s="753">
        <v>7240</v>
      </c>
      <c r="B9" s="755" t="s">
        <v>476</v>
      </c>
      <c r="C9" s="906">
        <v>6898782</v>
      </c>
      <c r="D9" s="907" t="s">
        <v>1427</v>
      </c>
      <c r="E9" s="907">
        <v>1775</v>
      </c>
      <c r="F9" s="907"/>
      <c r="G9" s="908"/>
      <c r="H9" s="909">
        <v>3000</v>
      </c>
      <c r="I9" s="910">
        <v>38707</v>
      </c>
      <c r="J9" s="911">
        <v>4009.4</v>
      </c>
      <c r="K9" s="78">
        <v>3158</v>
      </c>
      <c r="L9" s="912">
        <v>0</v>
      </c>
      <c r="M9" s="756">
        <v>0</v>
      </c>
      <c r="N9" s="758"/>
      <c r="O9" s="759">
        <f t="shared" si="0"/>
        <v>5784.4</v>
      </c>
      <c r="P9" s="757">
        <f>H9+K9-M9</f>
        <v>6158</v>
      </c>
      <c r="Q9" s="760"/>
      <c r="R9" s="759">
        <f t="shared" si="1"/>
        <v>254</v>
      </c>
      <c r="S9" s="757">
        <f>P9-N$2</f>
        <v>1472</v>
      </c>
      <c r="T9" s="758"/>
      <c r="U9" s="917" t="s">
        <v>59</v>
      </c>
      <c r="V9" s="766"/>
      <c r="W9" s="767"/>
      <c r="X9" s="763"/>
      <c r="Y9" s="764"/>
      <c r="Z9" s="765"/>
    </row>
    <row r="10" spans="1:26" ht="21.95" customHeight="1" x14ac:dyDescent="0.35">
      <c r="A10" s="753">
        <v>7230</v>
      </c>
      <c r="B10" s="754" t="s">
        <v>908</v>
      </c>
      <c r="C10" s="906">
        <v>23050833</v>
      </c>
      <c r="D10" s="907" t="s">
        <v>1424</v>
      </c>
      <c r="E10" s="907"/>
      <c r="F10" s="907">
        <v>300</v>
      </c>
      <c r="G10" s="908">
        <v>730</v>
      </c>
      <c r="H10" s="909"/>
      <c r="I10" s="910">
        <v>43890</v>
      </c>
      <c r="J10" s="911">
        <v>5530.4</v>
      </c>
      <c r="K10" s="78"/>
      <c r="L10" s="912">
        <v>0</v>
      </c>
      <c r="M10" s="756"/>
      <c r="N10" s="758"/>
      <c r="O10" s="759">
        <f t="shared" si="0"/>
        <v>5830.4</v>
      </c>
      <c r="P10" s="757"/>
      <c r="Q10" s="760"/>
      <c r="R10" s="759">
        <f t="shared" si="1"/>
        <v>300</v>
      </c>
      <c r="S10" s="757"/>
      <c r="T10" s="758"/>
      <c r="U10" s="917" t="s">
        <v>909</v>
      </c>
      <c r="V10" s="761" t="s">
        <v>1503</v>
      </c>
      <c r="W10" s="767">
        <v>11491.4</v>
      </c>
      <c r="X10" s="905">
        <v>43890</v>
      </c>
      <c r="Y10" s="904" t="s">
        <v>838</v>
      </c>
      <c r="Z10" s="765"/>
    </row>
    <row r="11" spans="1:26" ht="21.95" customHeight="1" x14ac:dyDescent="0.35">
      <c r="A11" s="753">
        <v>7240</v>
      </c>
      <c r="B11" s="754" t="s">
        <v>910</v>
      </c>
      <c r="C11" s="906">
        <v>23038160</v>
      </c>
      <c r="D11" s="907" t="s">
        <v>1428</v>
      </c>
      <c r="E11" s="907"/>
      <c r="F11" s="907">
        <v>3500</v>
      </c>
      <c r="G11" s="908"/>
      <c r="H11" s="909"/>
      <c r="I11" s="910">
        <v>38707</v>
      </c>
      <c r="J11" s="911">
        <v>4009.4</v>
      </c>
      <c r="K11" s="78"/>
      <c r="L11" s="912">
        <v>1392.4</v>
      </c>
      <c r="M11" s="756"/>
      <c r="N11" s="758"/>
      <c r="O11" s="759">
        <f t="shared" si="0"/>
        <v>6117</v>
      </c>
      <c r="P11" s="757"/>
      <c r="Q11" s="760"/>
      <c r="R11" s="759">
        <f t="shared" si="1"/>
        <v>586.60000000000036</v>
      </c>
      <c r="S11" s="757"/>
      <c r="T11" s="758"/>
      <c r="U11" s="917" t="s">
        <v>74</v>
      </c>
      <c r="V11" s="766"/>
      <c r="W11" s="767"/>
      <c r="X11" s="763"/>
      <c r="Y11" s="764"/>
      <c r="Z11" s="765"/>
    </row>
    <row r="12" spans="1:26" ht="21.95" customHeight="1" x14ac:dyDescent="0.35">
      <c r="A12" s="753">
        <v>7230</v>
      </c>
      <c r="B12" s="755" t="s">
        <v>913</v>
      </c>
      <c r="C12" s="906">
        <v>23035136</v>
      </c>
      <c r="D12" s="907">
        <v>55101</v>
      </c>
      <c r="E12" s="907">
        <v>3500</v>
      </c>
      <c r="F12" s="907"/>
      <c r="G12" s="908"/>
      <c r="H12" s="909">
        <v>9000</v>
      </c>
      <c r="I12" s="910">
        <v>38701</v>
      </c>
      <c r="J12" s="911">
        <v>4009.4</v>
      </c>
      <c r="K12" s="78">
        <v>3158</v>
      </c>
      <c r="L12" s="912">
        <v>1381.1</v>
      </c>
      <c r="M12" s="756">
        <v>1115</v>
      </c>
      <c r="N12" s="758"/>
      <c r="O12" s="759">
        <f t="shared" si="0"/>
        <v>6128.2999999999993</v>
      </c>
      <c r="P12" s="757">
        <f>H12+K12-M12</f>
        <v>11043</v>
      </c>
      <c r="Q12" s="760"/>
      <c r="R12" s="759">
        <f t="shared" si="1"/>
        <v>597.89999999999964</v>
      </c>
      <c r="S12" s="757">
        <f>P12-N$2</f>
        <v>6357</v>
      </c>
      <c r="T12" s="758"/>
      <c r="U12" s="917" t="s">
        <v>59</v>
      </c>
      <c r="V12" s="766"/>
      <c r="W12" s="767"/>
      <c r="X12" s="763"/>
      <c r="Y12" s="764"/>
      <c r="Z12" s="765"/>
    </row>
    <row r="13" spans="1:26" ht="21.95" customHeight="1" x14ac:dyDescent="0.35">
      <c r="A13" s="753">
        <v>7230</v>
      </c>
      <c r="B13" s="755" t="s">
        <v>914</v>
      </c>
      <c r="C13" s="906">
        <v>23031922</v>
      </c>
      <c r="D13" s="907" t="s">
        <v>1383</v>
      </c>
      <c r="E13" s="907">
        <v>3500</v>
      </c>
      <c r="F13" s="907"/>
      <c r="G13" s="908"/>
      <c r="H13" s="909"/>
      <c r="I13" s="910">
        <v>38701</v>
      </c>
      <c r="J13" s="911">
        <v>4009.4</v>
      </c>
      <c r="K13" s="78"/>
      <c r="L13" s="912">
        <v>1381.1</v>
      </c>
      <c r="M13" s="756"/>
      <c r="N13" s="758"/>
      <c r="O13" s="759">
        <f t="shared" si="0"/>
        <v>6128.2999999999993</v>
      </c>
      <c r="P13" s="757"/>
      <c r="Q13" s="760"/>
      <c r="R13" s="759">
        <f t="shared" si="1"/>
        <v>597.89999999999964</v>
      </c>
      <c r="S13" s="757"/>
      <c r="T13" s="758"/>
      <c r="U13" s="917" t="s">
        <v>915</v>
      </c>
      <c r="V13" s="766"/>
      <c r="W13" s="767"/>
      <c r="X13" s="763"/>
      <c r="Y13" s="764"/>
      <c r="Z13" s="765"/>
    </row>
    <row r="14" spans="1:26" ht="21.95" customHeight="1" x14ac:dyDescent="0.35">
      <c r="A14" s="753">
        <v>7230</v>
      </c>
      <c r="B14" s="754" t="s">
        <v>481</v>
      </c>
      <c r="C14" s="906">
        <v>23050833</v>
      </c>
      <c r="D14" s="907" t="s">
        <v>1424</v>
      </c>
      <c r="E14" s="907"/>
      <c r="F14" s="907">
        <v>3500</v>
      </c>
      <c r="G14" s="908"/>
      <c r="H14" s="909"/>
      <c r="I14" s="910">
        <v>38701</v>
      </c>
      <c r="J14" s="911">
        <v>4009.4</v>
      </c>
      <c r="K14" s="78"/>
      <c r="L14" s="912">
        <v>1381.1</v>
      </c>
      <c r="M14" s="756"/>
      <c r="N14" s="758"/>
      <c r="O14" s="759">
        <f t="shared" si="0"/>
        <v>6128.2999999999993</v>
      </c>
      <c r="P14" s="757"/>
      <c r="Q14" s="760"/>
      <c r="R14" s="759">
        <f t="shared" si="1"/>
        <v>597.89999999999964</v>
      </c>
      <c r="S14" s="757"/>
      <c r="T14" s="758"/>
      <c r="U14" s="917" t="s">
        <v>74</v>
      </c>
      <c r="V14" s="766"/>
      <c r="W14" s="767"/>
      <c r="X14" s="763"/>
      <c r="Y14" s="764"/>
      <c r="Z14" s="765"/>
    </row>
    <row r="15" spans="1:26" ht="21.95" customHeight="1" x14ac:dyDescent="0.35">
      <c r="A15" s="753">
        <v>7320</v>
      </c>
      <c r="B15" s="754" t="s">
        <v>479</v>
      </c>
      <c r="C15" s="906">
        <v>2539508</v>
      </c>
      <c r="D15" s="907" t="s">
        <v>58</v>
      </c>
      <c r="E15" s="907"/>
      <c r="F15" s="907">
        <v>1500</v>
      </c>
      <c r="G15" s="908"/>
      <c r="H15" s="909"/>
      <c r="I15" s="910">
        <v>40122</v>
      </c>
      <c r="J15" s="911">
        <v>5190.8999999999996</v>
      </c>
      <c r="K15" s="78"/>
      <c r="L15" s="912">
        <v>458.3</v>
      </c>
      <c r="M15" s="756"/>
      <c r="N15" s="758"/>
      <c r="O15" s="759">
        <f t="shared" si="0"/>
        <v>6232.5999999999995</v>
      </c>
      <c r="P15" s="757"/>
      <c r="Q15" s="760"/>
      <c r="R15" s="759">
        <f t="shared" si="1"/>
        <v>702.19999999999982</v>
      </c>
      <c r="S15" s="757"/>
      <c r="T15" s="758"/>
      <c r="U15" s="917" t="s">
        <v>59</v>
      </c>
      <c r="V15" s="766"/>
      <c r="W15" s="767"/>
      <c r="X15" s="763"/>
      <c r="Y15" s="764"/>
      <c r="Z15" s="765"/>
    </row>
    <row r="16" spans="1:26" ht="21.95" customHeight="1" x14ac:dyDescent="0.35">
      <c r="A16" s="753">
        <v>7620</v>
      </c>
      <c r="B16" s="755" t="s">
        <v>1445</v>
      </c>
      <c r="C16" s="906" t="s">
        <v>1375</v>
      </c>
      <c r="D16" s="907">
        <v>84490045</v>
      </c>
      <c r="E16" s="907"/>
      <c r="F16" s="907">
        <v>2000</v>
      </c>
      <c r="G16" s="908"/>
      <c r="H16" s="909"/>
      <c r="I16" s="910">
        <v>43797</v>
      </c>
      <c r="J16" s="911">
        <v>5504.8</v>
      </c>
      <c r="K16" s="78"/>
      <c r="L16" s="912">
        <v>1152.7</v>
      </c>
      <c r="M16" s="756"/>
      <c r="N16" s="758"/>
      <c r="O16" s="759">
        <f t="shared" ref="O16" si="2">J16+F16+E16-L16</f>
        <v>6352.1</v>
      </c>
      <c r="P16" s="757"/>
      <c r="Q16" s="760"/>
      <c r="R16" s="759">
        <f t="shared" ref="R16" si="3">O16-$O$2</f>
        <v>821.70000000000073</v>
      </c>
      <c r="S16" s="757"/>
      <c r="T16" s="758"/>
      <c r="U16" s="917" t="s">
        <v>74</v>
      </c>
      <c r="V16" s="766"/>
      <c r="W16" s="767"/>
      <c r="X16" s="763"/>
      <c r="Y16" s="764"/>
      <c r="Z16" s="765"/>
    </row>
    <row r="17" spans="1:26" ht="21.95" customHeight="1" x14ac:dyDescent="0.35">
      <c r="A17" s="753">
        <v>7620</v>
      </c>
      <c r="B17" s="755" t="s">
        <v>1445</v>
      </c>
      <c r="C17" s="906" t="s">
        <v>1375</v>
      </c>
      <c r="D17" s="907">
        <v>84490045</v>
      </c>
      <c r="E17" s="907"/>
      <c r="F17" s="907">
        <v>1370</v>
      </c>
      <c r="G17" s="908"/>
      <c r="H17" s="909"/>
      <c r="I17" s="910">
        <v>43797</v>
      </c>
      <c r="J17" s="911">
        <v>5504.8</v>
      </c>
      <c r="K17" s="78"/>
      <c r="L17" s="912">
        <v>1152.7</v>
      </c>
      <c r="M17" s="756"/>
      <c r="N17" s="758"/>
      <c r="O17" s="759">
        <f t="shared" si="0"/>
        <v>5722.1</v>
      </c>
      <c r="P17" s="757"/>
      <c r="Q17" s="760"/>
      <c r="R17" s="759">
        <f t="shared" si="1"/>
        <v>191.70000000000073</v>
      </c>
      <c r="S17" s="757"/>
      <c r="T17" s="758"/>
      <c r="U17" s="917" t="s">
        <v>1450</v>
      </c>
      <c r="V17" s="766"/>
      <c r="W17" s="767"/>
      <c r="X17" s="763"/>
      <c r="Y17" s="764"/>
      <c r="Z17" s="765"/>
    </row>
    <row r="18" spans="1:26" ht="21.95" customHeight="1" x14ac:dyDescent="0.35">
      <c r="A18" s="753">
        <v>7310</v>
      </c>
      <c r="B18" s="755" t="s">
        <v>482</v>
      </c>
      <c r="C18" s="906">
        <v>23077068</v>
      </c>
      <c r="D18" s="907" t="s">
        <v>1377</v>
      </c>
      <c r="E18" s="907"/>
      <c r="F18" s="907">
        <v>2500</v>
      </c>
      <c r="G18" s="908"/>
      <c r="H18" s="909"/>
      <c r="I18" s="910">
        <v>38855</v>
      </c>
      <c r="J18" s="911">
        <v>4084.4</v>
      </c>
      <c r="K18" s="78"/>
      <c r="L18" s="912">
        <v>0</v>
      </c>
      <c r="M18" s="756"/>
      <c r="N18" s="758"/>
      <c r="O18" s="759">
        <f t="shared" si="0"/>
        <v>6584.4</v>
      </c>
      <c r="P18" s="757"/>
      <c r="Q18" s="760"/>
      <c r="R18" s="759">
        <f t="shared" si="1"/>
        <v>1054</v>
      </c>
      <c r="S18" s="757"/>
      <c r="T18" s="758"/>
      <c r="U18" s="917" t="s">
        <v>74</v>
      </c>
      <c r="V18" s="766"/>
      <c r="W18" s="767"/>
      <c r="X18" s="763"/>
      <c r="Y18" s="764"/>
      <c r="Z18" s="765"/>
    </row>
    <row r="19" spans="1:26" ht="21.95" customHeight="1" x14ac:dyDescent="0.35">
      <c r="A19" s="753">
        <v>7530</v>
      </c>
      <c r="B19" s="755" t="s">
        <v>478</v>
      </c>
      <c r="C19" s="906">
        <v>23053190</v>
      </c>
      <c r="D19" s="907" t="s">
        <v>1376</v>
      </c>
      <c r="E19" s="907"/>
      <c r="F19" s="907">
        <v>1500</v>
      </c>
      <c r="G19" s="908"/>
      <c r="H19" s="909"/>
      <c r="I19" s="910">
        <v>40778</v>
      </c>
      <c r="J19" s="911">
        <v>5389.6</v>
      </c>
      <c r="K19" s="78"/>
      <c r="L19" s="912">
        <v>63.7</v>
      </c>
      <c r="M19" s="756"/>
      <c r="N19" s="758"/>
      <c r="O19" s="759">
        <f t="shared" si="0"/>
        <v>6825.9000000000005</v>
      </c>
      <c r="P19" s="757"/>
      <c r="Q19" s="760"/>
      <c r="R19" s="759">
        <f t="shared" si="1"/>
        <v>1295.5000000000009</v>
      </c>
      <c r="S19" s="757"/>
      <c r="T19" s="758"/>
      <c r="U19" s="917" t="s">
        <v>74</v>
      </c>
      <c r="V19" s="766"/>
      <c r="W19" s="767"/>
      <c r="X19" s="763"/>
      <c r="Y19" s="764"/>
      <c r="Z19" s="765"/>
    </row>
    <row r="20" spans="1:26" ht="21.95" customHeight="1" x14ac:dyDescent="0.35">
      <c r="A20" s="753">
        <v>7230</v>
      </c>
      <c r="B20" s="754" t="s">
        <v>908</v>
      </c>
      <c r="C20" s="906">
        <v>23050833</v>
      </c>
      <c r="D20" s="907" t="s">
        <v>1424</v>
      </c>
      <c r="E20" s="907"/>
      <c r="F20" s="907">
        <v>1750</v>
      </c>
      <c r="G20" s="908"/>
      <c r="H20" s="909"/>
      <c r="I20" s="910">
        <v>39706</v>
      </c>
      <c r="J20" s="911">
        <v>5182.3999999999996</v>
      </c>
      <c r="K20" s="78"/>
      <c r="L20" s="912">
        <v>0</v>
      </c>
      <c r="M20" s="756"/>
      <c r="N20" s="758"/>
      <c r="O20" s="759">
        <f t="shared" si="0"/>
        <v>6932.4</v>
      </c>
      <c r="P20" s="757"/>
      <c r="Q20" s="760"/>
      <c r="R20" s="759">
        <f t="shared" si="1"/>
        <v>1402</v>
      </c>
      <c r="S20" s="757"/>
      <c r="T20" s="758"/>
      <c r="U20" s="917" t="s">
        <v>1435</v>
      </c>
      <c r="V20" s="761"/>
      <c r="W20" s="767"/>
      <c r="X20" s="763"/>
      <c r="Y20" s="764"/>
      <c r="Z20" s="765"/>
    </row>
    <row r="21" spans="1:26" ht="21.95" customHeight="1" x14ac:dyDescent="0.35">
      <c r="A21" s="753">
        <v>7240</v>
      </c>
      <c r="B21" s="755" t="s">
        <v>480</v>
      </c>
      <c r="C21" s="906">
        <v>23065833</v>
      </c>
      <c r="D21" s="907" t="s">
        <v>1429</v>
      </c>
      <c r="E21" s="907">
        <v>4550</v>
      </c>
      <c r="F21" s="907"/>
      <c r="G21" s="908"/>
      <c r="H21" s="909">
        <v>6000</v>
      </c>
      <c r="I21" s="910">
        <v>38707</v>
      </c>
      <c r="J21" s="911">
        <v>4009.4</v>
      </c>
      <c r="K21" s="78">
        <v>3158</v>
      </c>
      <c r="L21" s="912">
        <v>1392.4</v>
      </c>
      <c r="M21" s="756">
        <v>1535</v>
      </c>
      <c r="N21" s="758"/>
      <c r="O21" s="759">
        <f t="shared" si="0"/>
        <v>7167</v>
      </c>
      <c r="P21" s="757">
        <f>H21+K21-M21</f>
        <v>7623</v>
      </c>
      <c r="Q21" s="760"/>
      <c r="R21" s="759">
        <f t="shared" si="1"/>
        <v>1636.6000000000004</v>
      </c>
      <c r="S21" s="757">
        <f>P21-N$2</f>
        <v>2937</v>
      </c>
      <c r="T21" s="758"/>
      <c r="U21" s="917" t="s">
        <v>59</v>
      </c>
      <c r="V21" s="766"/>
      <c r="W21" s="767"/>
      <c r="X21" s="763"/>
      <c r="Y21" s="764"/>
      <c r="Z21" s="765"/>
    </row>
    <row r="22" spans="1:26" ht="21.95" customHeight="1" x14ac:dyDescent="0.35">
      <c r="A22" s="753">
        <v>7240</v>
      </c>
      <c r="B22" s="755" t="s">
        <v>477</v>
      </c>
      <c r="C22" s="906">
        <v>6853279</v>
      </c>
      <c r="D22" s="907" t="s">
        <v>1430</v>
      </c>
      <c r="E22" s="907">
        <v>4550</v>
      </c>
      <c r="F22" s="907"/>
      <c r="G22" s="908"/>
      <c r="H22" s="909">
        <v>6000</v>
      </c>
      <c r="I22" s="910">
        <v>38707</v>
      </c>
      <c r="J22" s="911">
        <v>4009.4</v>
      </c>
      <c r="K22" s="78">
        <v>3158</v>
      </c>
      <c r="L22" s="912">
        <v>1392.4</v>
      </c>
      <c r="M22" s="756">
        <v>1535</v>
      </c>
      <c r="N22" s="758"/>
      <c r="O22" s="759">
        <f t="shared" si="0"/>
        <v>7167</v>
      </c>
      <c r="P22" s="757">
        <f>H22+K22-M22</f>
        <v>7623</v>
      </c>
      <c r="Q22" s="760"/>
      <c r="R22" s="759">
        <f t="shared" si="1"/>
        <v>1636.6000000000004</v>
      </c>
      <c r="S22" s="757">
        <f>P22-N$2</f>
        <v>2937</v>
      </c>
      <c r="T22" s="758"/>
      <c r="U22" s="917" t="s">
        <v>59</v>
      </c>
      <c r="V22" s="766"/>
      <c r="W22" s="767"/>
      <c r="X22" s="763"/>
      <c r="Y22" s="764"/>
      <c r="Z22" s="765"/>
    </row>
    <row r="23" spans="1:26" ht="21.95" customHeight="1" x14ac:dyDescent="0.35">
      <c r="A23" s="753">
        <v>7320</v>
      </c>
      <c r="B23" s="755" t="s">
        <v>1446</v>
      </c>
      <c r="C23" s="906" t="s">
        <v>912</v>
      </c>
      <c r="D23" s="907">
        <v>325209</v>
      </c>
      <c r="E23" s="907"/>
      <c r="F23" s="907">
        <v>2500</v>
      </c>
      <c r="G23" s="908"/>
      <c r="H23" s="909"/>
      <c r="I23" s="910">
        <v>40122</v>
      </c>
      <c r="J23" s="911">
        <v>5190.8999999999996</v>
      </c>
      <c r="K23" s="78"/>
      <c r="L23" s="912">
        <v>458.3</v>
      </c>
      <c r="M23" s="756"/>
      <c r="N23" s="758"/>
      <c r="O23" s="759">
        <f t="shared" si="0"/>
        <v>7232.5999999999995</v>
      </c>
      <c r="P23" s="757"/>
      <c r="Q23" s="760"/>
      <c r="R23" s="759">
        <f t="shared" si="1"/>
        <v>1702.1999999999998</v>
      </c>
      <c r="S23" s="757"/>
      <c r="T23" s="758"/>
      <c r="U23" s="917" t="s">
        <v>74</v>
      </c>
      <c r="V23" s="766"/>
      <c r="W23" s="767"/>
      <c r="X23" s="763"/>
      <c r="Y23" s="764"/>
      <c r="Z23" s="765"/>
    </row>
    <row r="24" spans="1:26" ht="21.95" customHeight="1" x14ac:dyDescent="0.35">
      <c r="A24" s="753">
        <v>7330</v>
      </c>
      <c r="B24" s="755" t="s">
        <v>916</v>
      </c>
      <c r="C24" s="906">
        <v>6899253</v>
      </c>
      <c r="D24" s="907" t="s">
        <v>1374</v>
      </c>
      <c r="E24" s="907"/>
      <c r="F24" s="907">
        <v>3500</v>
      </c>
      <c r="G24" s="908"/>
      <c r="H24" s="909"/>
      <c r="I24" s="910">
        <v>43805</v>
      </c>
      <c r="J24" s="911">
        <v>5509.4</v>
      </c>
      <c r="K24" s="78"/>
      <c r="L24" s="912">
        <v>1034.7</v>
      </c>
      <c r="M24" s="756"/>
      <c r="N24" s="758"/>
      <c r="O24" s="759">
        <f t="shared" si="0"/>
        <v>7974.7</v>
      </c>
      <c r="P24" s="757"/>
      <c r="Q24" s="760"/>
      <c r="R24" s="759">
        <f t="shared" si="1"/>
        <v>2444.3000000000002</v>
      </c>
      <c r="S24" s="757"/>
      <c r="T24" s="758"/>
      <c r="U24" s="917" t="s">
        <v>74</v>
      </c>
      <c r="V24" s="766"/>
      <c r="W24" s="767"/>
      <c r="X24" s="763"/>
      <c r="Y24" s="764"/>
      <c r="Z24" s="765"/>
    </row>
    <row r="25" spans="1:26" ht="21.95" customHeight="1" x14ac:dyDescent="0.35">
      <c r="A25" s="753">
        <v>7230</v>
      </c>
      <c r="B25" s="755" t="s">
        <v>917</v>
      </c>
      <c r="C25" s="906">
        <v>23032621</v>
      </c>
      <c r="D25" s="907" t="s">
        <v>1378</v>
      </c>
      <c r="E25" s="907">
        <v>7500</v>
      </c>
      <c r="F25" s="907"/>
      <c r="G25" s="908"/>
      <c r="H25" s="909">
        <v>15000</v>
      </c>
      <c r="I25" s="910">
        <v>38701</v>
      </c>
      <c r="J25" s="911">
        <v>4009.4</v>
      </c>
      <c r="K25" s="78">
        <v>3158</v>
      </c>
      <c r="L25" s="912">
        <v>1381.1</v>
      </c>
      <c r="M25" s="756">
        <v>1115</v>
      </c>
      <c r="N25" s="758"/>
      <c r="O25" s="759">
        <f t="shared" si="0"/>
        <v>10128.299999999999</v>
      </c>
      <c r="P25" s="757">
        <f t="shared" ref="P25:P31" si="4">H25+K25-M25</f>
        <v>17043</v>
      </c>
      <c r="Q25" s="760"/>
      <c r="R25" s="759">
        <f t="shared" si="1"/>
        <v>4597.8999999999996</v>
      </c>
      <c r="S25" s="757">
        <f t="shared" ref="S25:S31" si="5">P25-N$2</f>
        <v>12357</v>
      </c>
      <c r="T25" s="758"/>
      <c r="U25" s="917" t="s">
        <v>59</v>
      </c>
      <c r="V25" s="766"/>
      <c r="W25" s="767"/>
      <c r="X25" s="763"/>
      <c r="Y25" s="764"/>
      <c r="Z25" s="765"/>
    </row>
    <row r="26" spans="1:26" ht="21.95" customHeight="1" x14ac:dyDescent="0.35">
      <c r="A26" s="753">
        <v>7230</v>
      </c>
      <c r="B26" s="755" t="s">
        <v>918</v>
      </c>
      <c r="C26" s="906">
        <v>23032622</v>
      </c>
      <c r="D26" s="907" t="s">
        <v>1379</v>
      </c>
      <c r="E26" s="907">
        <v>7500</v>
      </c>
      <c r="F26" s="907"/>
      <c r="G26" s="908"/>
      <c r="H26" s="909">
        <v>15000</v>
      </c>
      <c r="I26" s="910">
        <v>38701</v>
      </c>
      <c r="J26" s="911">
        <v>4009.4</v>
      </c>
      <c r="K26" s="78">
        <v>3158</v>
      </c>
      <c r="L26" s="912">
        <v>1381.1</v>
      </c>
      <c r="M26" s="756">
        <v>1115</v>
      </c>
      <c r="N26" s="758"/>
      <c r="O26" s="759">
        <f t="shared" si="0"/>
        <v>10128.299999999999</v>
      </c>
      <c r="P26" s="757">
        <f t="shared" si="4"/>
        <v>17043</v>
      </c>
      <c r="Q26" s="760"/>
      <c r="R26" s="759">
        <f t="shared" si="1"/>
        <v>4597.8999999999996</v>
      </c>
      <c r="S26" s="757">
        <f t="shared" si="5"/>
        <v>12357</v>
      </c>
      <c r="T26" s="758"/>
      <c r="U26" s="917" t="s">
        <v>59</v>
      </c>
      <c r="V26" s="766"/>
      <c r="W26" s="767"/>
      <c r="X26" s="763"/>
      <c r="Y26" s="764"/>
      <c r="Z26" s="765"/>
    </row>
    <row r="27" spans="1:26" ht="21.95" customHeight="1" x14ac:dyDescent="0.35">
      <c r="A27" s="753">
        <v>7230</v>
      </c>
      <c r="B27" s="755" t="s">
        <v>919</v>
      </c>
      <c r="C27" s="906">
        <v>23032623</v>
      </c>
      <c r="D27" s="907" t="s">
        <v>1380</v>
      </c>
      <c r="E27" s="907">
        <v>7500</v>
      </c>
      <c r="F27" s="907"/>
      <c r="G27" s="908"/>
      <c r="H27" s="909">
        <v>15000</v>
      </c>
      <c r="I27" s="910">
        <v>38701</v>
      </c>
      <c r="J27" s="911">
        <v>4009.4</v>
      </c>
      <c r="K27" s="78">
        <v>3158</v>
      </c>
      <c r="L27" s="912">
        <v>1381.1</v>
      </c>
      <c r="M27" s="756">
        <v>1115</v>
      </c>
      <c r="N27" s="758"/>
      <c r="O27" s="759">
        <f t="shared" si="0"/>
        <v>10128.299999999999</v>
      </c>
      <c r="P27" s="757">
        <f t="shared" si="4"/>
        <v>17043</v>
      </c>
      <c r="Q27" s="760"/>
      <c r="R27" s="759">
        <f t="shared" si="1"/>
        <v>4597.8999999999996</v>
      </c>
      <c r="S27" s="757">
        <f t="shared" si="5"/>
        <v>12357</v>
      </c>
      <c r="T27" s="758"/>
      <c r="U27" s="917" t="s">
        <v>59</v>
      </c>
      <c r="V27" s="766"/>
      <c r="W27" s="767"/>
      <c r="X27" s="763"/>
      <c r="Y27" s="764"/>
      <c r="Z27" s="765"/>
    </row>
    <row r="28" spans="1:26" ht="21.95" customHeight="1" x14ac:dyDescent="0.35">
      <c r="A28" s="753">
        <v>7230</v>
      </c>
      <c r="B28" s="755" t="s">
        <v>920</v>
      </c>
      <c r="C28" s="906">
        <v>23032624</v>
      </c>
      <c r="D28" s="907" t="s">
        <v>1381</v>
      </c>
      <c r="E28" s="907">
        <v>7500</v>
      </c>
      <c r="F28" s="907"/>
      <c r="G28" s="908"/>
      <c r="H28" s="909">
        <v>15000</v>
      </c>
      <c r="I28" s="910">
        <v>38701</v>
      </c>
      <c r="J28" s="911">
        <v>4009.4</v>
      </c>
      <c r="K28" s="78">
        <v>3158</v>
      </c>
      <c r="L28" s="912">
        <v>1381.1</v>
      </c>
      <c r="M28" s="756">
        <v>1115</v>
      </c>
      <c r="N28" s="758"/>
      <c r="O28" s="759">
        <f t="shared" si="0"/>
        <v>10128.299999999999</v>
      </c>
      <c r="P28" s="757">
        <f t="shared" si="4"/>
        <v>17043</v>
      </c>
      <c r="Q28" s="760"/>
      <c r="R28" s="759">
        <f t="shared" si="1"/>
        <v>4597.8999999999996</v>
      </c>
      <c r="S28" s="757">
        <f t="shared" si="5"/>
        <v>12357</v>
      </c>
      <c r="T28" s="758"/>
      <c r="U28" s="917" t="s">
        <v>59</v>
      </c>
      <c r="V28" s="766"/>
      <c r="W28" s="767"/>
      <c r="X28" s="763"/>
      <c r="Y28" s="764"/>
      <c r="Z28" s="765"/>
    </row>
    <row r="29" spans="1:26" ht="21.95" customHeight="1" x14ac:dyDescent="0.35">
      <c r="A29" s="753">
        <v>7230</v>
      </c>
      <c r="B29" s="755" t="s">
        <v>483</v>
      </c>
      <c r="C29" s="906">
        <v>23039065</v>
      </c>
      <c r="D29" s="907" t="s">
        <v>1382</v>
      </c>
      <c r="E29" s="907">
        <v>7500</v>
      </c>
      <c r="F29" s="907"/>
      <c r="G29" s="908"/>
      <c r="H29" s="909">
        <v>15000</v>
      </c>
      <c r="I29" s="910">
        <v>38701</v>
      </c>
      <c r="J29" s="911">
        <v>4009.4</v>
      </c>
      <c r="K29" s="78">
        <v>3158</v>
      </c>
      <c r="L29" s="912">
        <v>1381.1</v>
      </c>
      <c r="M29" s="756">
        <v>1115</v>
      </c>
      <c r="N29" s="758"/>
      <c r="O29" s="759">
        <f t="shared" si="0"/>
        <v>10128.299999999999</v>
      </c>
      <c r="P29" s="757">
        <f t="shared" si="4"/>
        <v>17043</v>
      </c>
      <c r="Q29" s="760"/>
      <c r="R29" s="759">
        <f t="shared" si="1"/>
        <v>4597.8999999999996</v>
      </c>
      <c r="S29" s="757">
        <f t="shared" si="5"/>
        <v>12357</v>
      </c>
      <c r="T29" s="758"/>
      <c r="U29" s="917" t="s">
        <v>59</v>
      </c>
      <c r="V29" s="766"/>
      <c r="W29" s="767"/>
      <c r="X29" s="763"/>
      <c r="Y29" s="764"/>
      <c r="Z29" s="765"/>
    </row>
    <row r="30" spans="1:26" ht="21.95" customHeight="1" x14ac:dyDescent="0.35">
      <c r="A30" s="753">
        <v>7240</v>
      </c>
      <c r="B30" s="755" t="s">
        <v>921</v>
      </c>
      <c r="C30" s="906">
        <v>6890040</v>
      </c>
      <c r="D30" s="907" t="s">
        <v>58</v>
      </c>
      <c r="E30" s="907"/>
      <c r="F30" s="907"/>
      <c r="G30" s="908"/>
      <c r="H30" s="909">
        <v>1000</v>
      </c>
      <c r="I30" s="910">
        <v>39350</v>
      </c>
      <c r="J30" s="911">
        <v>4009.4</v>
      </c>
      <c r="K30" s="78">
        <v>4633</v>
      </c>
      <c r="L30" s="912">
        <v>0</v>
      </c>
      <c r="M30" s="756">
        <v>0</v>
      </c>
      <c r="N30" s="758"/>
      <c r="O30" s="759"/>
      <c r="P30" s="757">
        <f t="shared" si="4"/>
        <v>5633</v>
      </c>
      <c r="Q30" s="760"/>
      <c r="R30" s="759"/>
      <c r="S30" s="757">
        <f t="shared" si="5"/>
        <v>947</v>
      </c>
      <c r="T30" s="758"/>
      <c r="U30" s="917" t="s">
        <v>1433</v>
      </c>
      <c r="V30" s="761"/>
      <c r="W30" s="767"/>
      <c r="X30" s="763"/>
      <c r="Y30" s="764"/>
      <c r="Z30" s="765"/>
    </row>
    <row r="31" spans="1:26" ht="21.95" customHeight="1" x14ac:dyDescent="0.35">
      <c r="A31" s="753">
        <v>7240</v>
      </c>
      <c r="B31" s="755" t="s">
        <v>484</v>
      </c>
      <c r="C31" s="906">
        <v>23068265</v>
      </c>
      <c r="D31" s="907" t="s">
        <v>1425</v>
      </c>
      <c r="E31" s="907"/>
      <c r="F31" s="907"/>
      <c r="G31" s="908"/>
      <c r="H31" s="909">
        <v>9000</v>
      </c>
      <c r="I31" s="910">
        <v>38707</v>
      </c>
      <c r="J31" s="911">
        <v>4009.4</v>
      </c>
      <c r="K31" s="78">
        <v>3158</v>
      </c>
      <c r="L31" s="912">
        <v>0</v>
      </c>
      <c r="M31" s="756">
        <v>0</v>
      </c>
      <c r="N31" s="758"/>
      <c r="O31" s="759"/>
      <c r="P31" s="757">
        <f t="shared" si="4"/>
        <v>12158</v>
      </c>
      <c r="Q31" s="760"/>
      <c r="R31" s="759"/>
      <c r="S31" s="757">
        <f t="shared" si="5"/>
        <v>7472</v>
      </c>
      <c r="T31" s="758"/>
      <c r="U31" s="917" t="s">
        <v>922</v>
      </c>
      <c r="V31" s="761"/>
      <c r="W31" s="767"/>
      <c r="X31" s="763"/>
      <c r="Y31" s="764"/>
      <c r="Z31" s="765"/>
    </row>
    <row r="32" spans="1:26" ht="21.95" customHeight="1" x14ac:dyDescent="0.35">
      <c r="A32" s="753">
        <v>7210</v>
      </c>
      <c r="B32" s="755" t="s">
        <v>485</v>
      </c>
      <c r="C32" s="906">
        <v>23035185</v>
      </c>
      <c r="D32" s="907" t="s">
        <v>1434</v>
      </c>
      <c r="E32" s="907"/>
      <c r="F32" s="907"/>
      <c r="G32" s="908"/>
      <c r="H32" s="909"/>
      <c r="I32" s="910">
        <v>38707</v>
      </c>
      <c r="J32" s="911">
        <v>4009.4</v>
      </c>
      <c r="K32" s="78"/>
      <c r="L32" s="912">
        <v>0</v>
      </c>
      <c r="M32" s="756"/>
      <c r="N32" s="758"/>
      <c r="O32" s="759"/>
      <c r="P32" s="757"/>
      <c r="Q32" s="760" t="s">
        <v>134</v>
      </c>
      <c r="R32" s="759"/>
      <c r="S32" s="757"/>
      <c r="T32" s="758" t="s">
        <v>134</v>
      </c>
      <c r="U32" s="917" t="s">
        <v>923</v>
      </c>
      <c r="V32" s="766"/>
      <c r="W32" s="767"/>
      <c r="X32" s="763"/>
      <c r="Y32" s="764"/>
      <c r="Z32" s="765"/>
    </row>
    <row r="35" spans="1:1" ht="12.7" x14ac:dyDescent="0.4">
      <c r="A35" s="769"/>
    </row>
  </sheetData>
  <autoFilter ref="A6:Y32" xr:uid="{00000000-0009-0000-0000-000002000000}">
    <sortState xmlns:xlrd2="http://schemas.microsoft.com/office/spreadsheetml/2017/richdata2" ref="A7:Y32">
      <sortCondition ref="R7:R32"/>
      <sortCondition ref="S7:S32"/>
      <sortCondition ref="T7:T32"/>
    </sortState>
  </autoFilter>
  <mergeCells count="3">
    <mergeCell ref="R3:S3"/>
    <mergeCell ref="O4:P4"/>
    <mergeCell ref="O3:P3"/>
  </mergeCells>
  <conditionalFormatting sqref="R7:S10 R12:S15 R17:S33">
    <cfRule type="cellIs" dxfId="14" priority="7" stopIfTrue="1" operator="lessThan">
      <formula>25</formula>
    </cfRule>
    <cfRule type="cellIs" dxfId="13" priority="8" stopIfTrue="1" operator="between">
      <formula>25</formula>
      <formula>200</formula>
    </cfRule>
    <cfRule type="cellIs" dxfId="12" priority="9" stopIfTrue="1" operator="greaterThan">
      <formula>200</formula>
    </cfRule>
  </conditionalFormatting>
  <conditionalFormatting sqref="R11:S11">
    <cfRule type="cellIs" dxfId="11" priority="4" stopIfTrue="1" operator="lessThan">
      <formula>25</formula>
    </cfRule>
    <cfRule type="cellIs" dxfId="10" priority="5" stopIfTrue="1" operator="between">
      <formula>25</formula>
      <formula>200</formula>
    </cfRule>
    <cfRule type="cellIs" dxfId="9" priority="6" stopIfTrue="1" operator="greaterThan">
      <formula>200</formula>
    </cfRule>
  </conditionalFormatting>
  <conditionalFormatting sqref="R16:S16">
    <cfRule type="cellIs" dxfId="8" priority="1" stopIfTrue="1" operator="lessThan">
      <formula>25</formula>
    </cfRule>
    <cfRule type="cellIs" dxfId="7" priority="2" stopIfTrue="1" operator="between">
      <formula>25</formula>
      <formula>200</formula>
    </cfRule>
    <cfRule type="cellIs" dxfId="6" priority="3" stopIfTrue="1" operator="greaterThan">
      <formula>200</formula>
    </cfRule>
  </conditionalFormatting>
  <printOptions gridLinesSet="0"/>
  <pageMargins left="0.23622047244094491" right="0.23622047244094491" top="0.78740157480314965" bottom="0.39370078740157483" header="0.51181102362204722" footer="0.39370078740157483"/>
  <pageSetup scale="70" orientation="landscape" useFirstPageNumber="1" horizontalDpi="300" verticalDpi="300" r:id="rId1"/>
  <headerFooter alignWithMargins="0">
    <oddHeader>&amp;C&amp;"Arial,Regular"&amp;12&amp;E CALENDER &amp; LIFE &amp; OH &amp; CYCLE  ITEMS
 HELICOPTER MD 500N</oddHeader>
    <oddFooter>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C5E2-0983-49C0-8A24-78BCA31DE0A1}">
  <dimension ref="A1:R179"/>
  <sheetViews>
    <sheetView zoomScale="110" zoomScaleNormal="110" workbookViewId="0">
      <pane ySplit="4" topLeftCell="A118" activePane="bottomLeft" state="frozen"/>
      <selection pane="bottomLeft" activeCell="N135" sqref="N135"/>
    </sheetView>
  </sheetViews>
  <sheetFormatPr defaultRowHeight="10.35" x14ac:dyDescent="0.25"/>
  <cols>
    <col min="1" max="1" width="4.125" customWidth="1"/>
    <col min="2" max="2" width="2.625" customWidth="1"/>
    <col min="3" max="3" width="7.75" customWidth="1"/>
    <col min="4" max="4" width="4" customWidth="1"/>
    <col min="5" max="5" width="8.625" customWidth="1"/>
    <col min="6" max="6" width="8" hidden="1" customWidth="1"/>
    <col min="7" max="7" width="43.8125" customWidth="1"/>
    <col min="8" max="8" width="5.875" customWidth="1"/>
    <col min="9" max="9" width="5.25" customWidth="1"/>
    <col min="10" max="10" width="6.875" customWidth="1"/>
    <col min="11" max="11" width="4.75" customWidth="1"/>
    <col min="12" max="12" width="20.5" customWidth="1"/>
    <col min="13" max="13" width="5.625" customWidth="1"/>
    <col min="14" max="14" width="28.25" customWidth="1"/>
    <col min="15" max="15" width="6.125" customWidth="1"/>
    <col min="16" max="16" width="9.25" customWidth="1"/>
    <col min="17" max="17" width="11.5" customWidth="1"/>
    <col min="18" max="18" width="3.875" hidden="1" customWidth="1"/>
  </cols>
  <sheetData>
    <row r="1" spans="1:18" s="152" customFormat="1" ht="36" customHeight="1" thickBot="1" x14ac:dyDescent="0.75">
      <c r="A1" s="772" t="s">
        <v>924</v>
      </c>
      <c r="B1" s="147"/>
      <c r="C1" s="772"/>
      <c r="D1" s="147"/>
      <c r="E1" s="148"/>
      <c r="F1" s="773"/>
      <c r="G1" s="774"/>
      <c r="H1" s="960"/>
      <c r="I1" s="961"/>
      <c r="J1" s="961"/>
      <c r="K1" s="962"/>
      <c r="L1" s="149" t="s">
        <v>163</v>
      </c>
      <c r="M1" s="150"/>
      <c r="N1" s="150" t="s">
        <v>164</v>
      </c>
      <c r="O1" s="150"/>
      <c r="P1" s="775" t="s">
        <v>165</v>
      </c>
      <c r="Q1" s="151"/>
      <c r="R1" s="776"/>
    </row>
    <row r="2" spans="1:18" ht="30" customHeight="1" thickBot="1" x14ac:dyDescent="0.55000000000000004">
      <c r="A2" s="963" t="s">
        <v>166</v>
      </c>
      <c r="B2" s="964"/>
      <c r="C2" s="965"/>
      <c r="D2" s="966" t="s">
        <v>925</v>
      </c>
      <c r="E2" s="967"/>
      <c r="F2" s="777" t="s">
        <v>926</v>
      </c>
      <c r="G2" s="778" t="s">
        <v>927</v>
      </c>
      <c r="H2" s="779" t="s">
        <v>13</v>
      </c>
      <c r="I2" s="153"/>
      <c r="J2" s="780" t="s">
        <v>169</v>
      </c>
      <c r="K2" s="781"/>
      <c r="L2" s="782" t="s">
        <v>170</v>
      </c>
      <c r="M2" s="783"/>
      <c r="N2" s="784" t="s">
        <v>171</v>
      </c>
      <c r="O2" s="784"/>
      <c r="P2" s="785" t="s">
        <v>172</v>
      </c>
      <c r="Q2" s="786"/>
      <c r="R2" s="787"/>
    </row>
    <row r="3" spans="1:18" ht="22.5" customHeight="1" thickBot="1" x14ac:dyDescent="0.55000000000000004">
      <c r="A3" s="968" t="str">
        <f>AC_REG</f>
        <v>N105AC</v>
      </c>
      <c r="B3" s="969"/>
      <c r="C3" s="970"/>
      <c r="D3" s="971" t="s">
        <v>1422</v>
      </c>
      <c r="E3" s="972"/>
      <c r="F3" s="901" t="s">
        <v>1273</v>
      </c>
      <c r="G3" s="788" t="s">
        <v>928</v>
      </c>
      <c r="H3" s="973" t="s">
        <v>1455</v>
      </c>
      <c r="I3" s="974"/>
      <c r="J3" s="975" t="s">
        <v>1456</v>
      </c>
      <c r="K3" s="976"/>
      <c r="L3" s="789" t="s">
        <v>174</v>
      </c>
      <c r="M3" s="790"/>
      <c r="N3" s="791" t="s">
        <v>175</v>
      </c>
      <c r="O3" s="791"/>
      <c r="P3" s="792" t="s">
        <v>176</v>
      </c>
      <c r="Q3" s="793"/>
      <c r="R3" s="794"/>
    </row>
    <row r="4" spans="1:18" s="124" customFormat="1" ht="30.75" customHeight="1" thickBot="1" x14ac:dyDescent="0.3">
      <c r="A4" s="295" t="s">
        <v>486</v>
      </c>
      <c r="B4" s="795" t="s">
        <v>487</v>
      </c>
      <c r="C4" s="795" t="s">
        <v>929</v>
      </c>
      <c r="D4" s="290" t="s">
        <v>930</v>
      </c>
      <c r="E4" s="795" t="s">
        <v>741</v>
      </c>
      <c r="F4" s="795" t="s">
        <v>931</v>
      </c>
      <c r="G4" s="796" t="s">
        <v>180</v>
      </c>
      <c r="H4" s="290" t="s">
        <v>181</v>
      </c>
      <c r="I4" s="296" t="s">
        <v>182</v>
      </c>
      <c r="J4" s="296" t="s">
        <v>932</v>
      </c>
      <c r="K4" s="797" t="s">
        <v>184</v>
      </c>
      <c r="L4" s="798" t="s">
        <v>186</v>
      </c>
      <c r="M4" s="799" t="s">
        <v>185</v>
      </c>
      <c r="N4" s="800" t="s">
        <v>488</v>
      </c>
      <c r="O4" s="800" t="s">
        <v>23</v>
      </c>
      <c r="P4" s="801" t="s">
        <v>6</v>
      </c>
      <c r="Q4" s="800" t="s">
        <v>489</v>
      </c>
      <c r="R4" s="802" t="s">
        <v>490</v>
      </c>
    </row>
    <row r="5" spans="1:18" s="154" customFormat="1" ht="21.95" customHeight="1" thickTop="1" x14ac:dyDescent="0.4">
      <c r="A5" s="803" t="s">
        <v>491</v>
      </c>
      <c r="B5" s="804"/>
      <c r="C5" s="142" t="s">
        <v>494</v>
      </c>
      <c r="D5" s="804"/>
      <c r="E5" s="903" t="s">
        <v>70</v>
      </c>
      <c r="F5" s="805" t="s">
        <v>933</v>
      </c>
      <c r="G5" s="614" t="s">
        <v>495</v>
      </c>
      <c r="H5" s="676" t="s">
        <v>193</v>
      </c>
      <c r="I5" s="675">
        <v>110</v>
      </c>
      <c r="J5" s="676">
        <v>1</v>
      </c>
      <c r="K5" s="806" t="s">
        <v>194</v>
      </c>
      <c r="L5" s="142" t="s">
        <v>492</v>
      </c>
      <c r="M5" s="620" t="s">
        <v>197</v>
      </c>
      <c r="N5" s="807" t="s">
        <v>934</v>
      </c>
      <c r="O5" s="674" t="s">
        <v>1504</v>
      </c>
      <c r="P5" s="808">
        <v>43899</v>
      </c>
      <c r="Q5" s="935" t="s">
        <v>1389</v>
      </c>
      <c r="R5" s="307"/>
    </row>
    <row r="6" spans="1:18" s="154" customFormat="1" ht="21.95" customHeight="1" x14ac:dyDescent="0.4">
      <c r="A6" s="803" t="s">
        <v>491</v>
      </c>
      <c r="B6" s="804"/>
      <c r="C6" s="142" t="s">
        <v>1199</v>
      </c>
      <c r="D6" s="804">
        <v>2</v>
      </c>
      <c r="E6" s="903" t="s">
        <v>935</v>
      </c>
      <c r="F6" s="810"/>
      <c r="G6" s="614" t="s">
        <v>1454</v>
      </c>
      <c r="H6" s="676" t="s">
        <v>193</v>
      </c>
      <c r="I6" s="675"/>
      <c r="J6" s="676">
        <v>1</v>
      </c>
      <c r="K6" s="806" t="s">
        <v>194</v>
      </c>
      <c r="L6" s="142" t="s">
        <v>1444</v>
      </c>
      <c r="M6" s="620" t="s">
        <v>108</v>
      </c>
      <c r="N6" s="811" t="s">
        <v>1447</v>
      </c>
      <c r="O6" s="674" t="s">
        <v>1504</v>
      </c>
      <c r="P6" s="916">
        <v>43899</v>
      </c>
      <c r="Q6" s="156" t="s">
        <v>1389</v>
      </c>
      <c r="R6" s="307"/>
    </row>
    <row r="7" spans="1:18" s="154" customFormat="1" ht="21.95" customHeight="1" x14ac:dyDescent="0.4">
      <c r="A7" s="803" t="s">
        <v>493</v>
      </c>
      <c r="B7" s="804" t="s">
        <v>487</v>
      </c>
      <c r="C7" s="142" t="s">
        <v>936</v>
      </c>
      <c r="D7" s="804">
        <v>2</v>
      </c>
      <c r="E7" s="903" t="s">
        <v>937</v>
      </c>
      <c r="F7" s="810"/>
      <c r="G7" s="614" t="s">
        <v>497</v>
      </c>
      <c r="H7" s="676" t="s">
        <v>193</v>
      </c>
      <c r="I7" s="675"/>
      <c r="J7" s="676">
        <v>1</v>
      </c>
      <c r="K7" s="806" t="s">
        <v>194</v>
      </c>
      <c r="L7" s="142"/>
      <c r="M7" s="620" t="s">
        <v>108</v>
      </c>
      <c r="N7" s="811" t="s">
        <v>1403</v>
      </c>
      <c r="O7" s="674" t="s">
        <v>1504</v>
      </c>
      <c r="P7" s="916">
        <v>43899</v>
      </c>
      <c r="Q7" s="936" t="s">
        <v>1389</v>
      </c>
      <c r="R7" s="307" t="s">
        <v>197</v>
      </c>
    </row>
    <row r="8" spans="1:18" s="154" customFormat="1" ht="21.95" customHeight="1" x14ac:dyDescent="0.4">
      <c r="A8" s="803" t="s">
        <v>491</v>
      </c>
      <c r="B8" s="804" t="s">
        <v>487</v>
      </c>
      <c r="C8" s="142" t="s">
        <v>938</v>
      </c>
      <c r="D8" s="804">
        <v>1</v>
      </c>
      <c r="E8" s="157" t="s">
        <v>717</v>
      </c>
      <c r="F8" s="142"/>
      <c r="G8" s="614" t="s">
        <v>939</v>
      </c>
      <c r="H8" s="676" t="s">
        <v>193</v>
      </c>
      <c r="I8" s="675"/>
      <c r="J8" s="676">
        <v>1</v>
      </c>
      <c r="K8" s="806" t="s">
        <v>194</v>
      </c>
      <c r="L8" s="142"/>
      <c r="M8" s="814"/>
      <c r="N8" s="815" t="s">
        <v>1391</v>
      </c>
      <c r="O8" s="812"/>
      <c r="P8" s="813">
        <v>35153</v>
      </c>
      <c r="Q8" s="936" t="s">
        <v>1409</v>
      </c>
      <c r="R8" s="307" t="s">
        <v>197</v>
      </c>
    </row>
    <row r="9" spans="1:18" s="154" customFormat="1" ht="21.95" customHeight="1" x14ac:dyDescent="0.4">
      <c r="A9" s="803" t="s">
        <v>493</v>
      </c>
      <c r="B9" s="804" t="s">
        <v>487</v>
      </c>
      <c r="C9" s="142" t="s">
        <v>940</v>
      </c>
      <c r="D9" s="804">
        <v>2</v>
      </c>
      <c r="E9" s="903" t="s">
        <v>718</v>
      </c>
      <c r="F9" s="142"/>
      <c r="G9" s="614" t="s">
        <v>941</v>
      </c>
      <c r="H9" s="676" t="s">
        <v>193</v>
      </c>
      <c r="I9" s="675"/>
      <c r="J9" s="676">
        <v>1</v>
      </c>
      <c r="K9" s="806" t="s">
        <v>194</v>
      </c>
      <c r="L9" s="142"/>
      <c r="M9" s="620" t="s">
        <v>197</v>
      </c>
      <c r="N9" s="815" t="s">
        <v>1412</v>
      </c>
      <c r="O9" s="674" t="s">
        <v>1413</v>
      </c>
      <c r="P9" s="816">
        <v>38726</v>
      </c>
      <c r="Q9" s="156" t="s">
        <v>1432</v>
      </c>
      <c r="R9" s="307"/>
    </row>
    <row r="10" spans="1:18" s="154" customFormat="1" ht="21.95" customHeight="1" x14ac:dyDescent="0.4">
      <c r="A10" s="803" t="s">
        <v>499</v>
      </c>
      <c r="B10" s="817"/>
      <c r="C10" s="818" t="s">
        <v>942</v>
      </c>
      <c r="D10" s="817">
        <v>1</v>
      </c>
      <c r="E10" s="157" t="s">
        <v>719</v>
      </c>
      <c r="F10" s="142"/>
      <c r="G10" s="614" t="s">
        <v>501</v>
      </c>
      <c r="H10" s="676" t="s">
        <v>193</v>
      </c>
      <c r="I10" s="675"/>
      <c r="J10" s="676">
        <v>1</v>
      </c>
      <c r="K10" s="806" t="s">
        <v>194</v>
      </c>
      <c r="L10" s="142"/>
      <c r="M10" s="814" t="s">
        <v>108</v>
      </c>
      <c r="N10" s="815" t="s">
        <v>1399</v>
      </c>
      <c r="O10" s="674" t="s">
        <v>1504</v>
      </c>
      <c r="P10" s="916">
        <v>43899</v>
      </c>
      <c r="Q10" s="936" t="s">
        <v>1389</v>
      </c>
      <c r="R10" s="307" t="s">
        <v>197</v>
      </c>
    </row>
    <row r="11" spans="1:18" s="154" customFormat="1" ht="21.95" customHeight="1" x14ac:dyDescent="0.4">
      <c r="A11" s="803" t="s">
        <v>491</v>
      </c>
      <c r="B11" s="817"/>
      <c r="C11" s="142" t="s">
        <v>943</v>
      </c>
      <c r="D11" s="817">
        <v>2</v>
      </c>
      <c r="E11" s="157" t="s">
        <v>518</v>
      </c>
      <c r="F11" s="142"/>
      <c r="G11" s="614" t="s">
        <v>519</v>
      </c>
      <c r="H11" s="676" t="s">
        <v>193</v>
      </c>
      <c r="I11" s="675"/>
      <c r="J11" s="676">
        <v>1</v>
      </c>
      <c r="K11" s="806" t="s">
        <v>194</v>
      </c>
      <c r="L11" s="142"/>
      <c r="M11" s="814" t="s">
        <v>197</v>
      </c>
      <c r="N11" s="811" t="s">
        <v>1384</v>
      </c>
      <c r="O11" s="812">
        <v>50747</v>
      </c>
      <c r="P11" s="813">
        <v>38232</v>
      </c>
      <c r="Q11" s="936" t="s">
        <v>1414</v>
      </c>
      <c r="R11" s="307" t="s">
        <v>197</v>
      </c>
    </row>
    <row r="12" spans="1:18" s="154" customFormat="1" ht="21.95" customHeight="1" x14ac:dyDescent="0.4">
      <c r="A12" s="803" t="s">
        <v>493</v>
      </c>
      <c r="B12" s="817"/>
      <c r="C12" s="818" t="s">
        <v>944</v>
      </c>
      <c r="D12" s="817"/>
      <c r="E12" s="157" t="s">
        <v>547</v>
      </c>
      <c r="F12" s="818"/>
      <c r="G12" s="614" t="s">
        <v>548</v>
      </c>
      <c r="H12" s="676" t="s">
        <v>193</v>
      </c>
      <c r="I12" s="675"/>
      <c r="J12" s="676">
        <v>1</v>
      </c>
      <c r="K12" s="806" t="s">
        <v>194</v>
      </c>
      <c r="L12" s="142"/>
      <c r="M12" s="814" t="s">
        <v>108</v>
      </c>
      <c r="N12" s="815" t="s">
        <v>1410</v>
      </c>
      <c r="O12" s="812"/>
      <c r="P12" s="813">
        <v>35467</v>
      </c>
      <c r="Q12" s="936" t="s">
        <v>1411</v>
      </c>
      <c r="R12" s="307" t="s">
        <v>197</v>
      </c>
    </row>
    <row r="13" spans="1:18" s="154" customFormat="1" ht="21.95" customHeight="1" x14ac:dyDescent="0.4">
      <c r="A13" s="803" t="s">
        <v>491</v>
      </c>
      <c r="B13" s="817" t="s">
        <v>487</v>
      </c>
      <c r="C13" s="142" t="s">
        <v>946</v>
      </c>
      <c r="D13" s="817">
        <v>2</v>
      </c>
      <c r="E13" s="157" t="s">
        <v>533</v>
      </c>
      <c r="F13" s="818"/>
      <c r="G13" s="614" t="s">
        <v>534</v>
      </c>
      <c r="H13" s="676" t="s">
        <v>193</v>
      </c>
      <c r="I13" s="675"/>
      <c r="J13" s="676">
        <v>1</v>
      </c>
      <c r="K13" s="806" t="s">
        <v>194</v>
      </c>
      <c r="L13" s="142"/>
      <c r="M13" s="814" t="s">
        <v>197</v>
      </c>
      <c r="N13" s="811" t="s">
        <v>1384</v>
      </c>
      <c r="O13" s="674"/>
      <c r="P13" s="813">
        <v>35153</v>
      </c>
      <c r="Q13" s="936" t="s">
        <v>1409</v>
      </c>
      <c r="R13" s="307" t="s">
        <v>197</v>
      </c>
    </row>
    <row r="14" spans="1:18" s="154" customFormat="1" ht="21.95" customHeight="1" x14ac:dyDescent="0.4">
      <c r="A14" s="803" t="s">
        <v>491</v>
      </c>
      <c r="B14" s="817"/>
      <c r="C14" s="818" t="s">
        <v>944</v>
      </c>
      <c r="D14" s="817"/>
      <c r="E14" s="157" t="s">
        <v>539</v>
      </c>
      <c r="F14" s="818"/>
      <c r="G14" s="614" t="s">
        <v>540</v>
      </c>
      <c r="H14" s="676" t="s">
        <v>193</v>
      </c>
      <c r="I14" s="675"/>
      <c r="J14" s="676">
        <v>1</v>
      </c>
      <c r="K14" s="806" t="s">
        <v>194</v>
      </c>
      <c r="L14" s="142"/>
      <c r="M14" s="814" t="s">
        <v>197</v>
      </c>
      <c r="N14" s="811" t="s">
        <v>1386</v>
      </c>
      <c r="O14" s="674"/>
      <c r="P14" s="813">
        <v>35153</v>
      </c>
      <c r="Q14" s="936" t="s">
        <v>1409</v>
      </c>
      <c r="R14" s="307" t="s">
        <v>197</v>
      </c>
    </row>
    <row r="15" spans="1:18" s="154" customFormat="1" ht="21.95" customHeight="1" x14ac:dyDescent="0.4">
      <c r="A15" s="803" t="s">
        <v>493</v>
      </c>
      <c r="B15" s="817"/>
      <c r="C15" s="818" t="s">
        <v>496</v>
      </c>
      <c r="D15" s="817"/>
      <c r="E15" s="157" t="s">
        <v>544</v>
      </c>
      <c r="F15" s="818"/>
      <c r="G15" s="614" t="s">
        <v>545</v>
      </c>
      <c r="H15" s="676" t="s">
        <v>193</v>
      </c>
      <c r="I15" s="675"/>
      <c r="J15" s="676">
        <v>1</v>
      </c>
      <c r="K15" s="806" t="s">
        <v>194</v>
      </c>
      <c r="L15" s="142" t="s">
        <v>502</v>
      </c>
      <c r="M15" s="814" t="s">
        <v>197</v>
      </c>
      <c r="N15" s="815" t="s">
        <v>1404</v>
      </c>
      <c r="O15" s="812"/>
      <c r="P15" s="813">
        <v>35153</v>
      </c>
      <c r="Q15" s="936" t="s">
        <v>1409</v>
      </c>
      <c r="R15" s="307" t="s">
        <v>197</v>
      </c>
    </row>
    <row r="16" spans="1:18" s="154" customFormat="1" ht="21.95" customHeight="1" x14ac:dyDescent="0.4">
      <c r="A16" s="803" t="s">
        <v>490</v>
      </c>
      <c r="B16" s="817"/>
      <c r="C16" s="142" t="s">
        <v>947</v>
      </c>
      <c r="D16" s="817"/>
      <c r="E16" s="142"/>
      <c r="F16" s="142"/>
      <c r="G16" s="614" t="s">
        <v>948</v>
      </c>
      <c r="H16" s="676" t="s">
        <v>193</v>
      </c>
      <c r="I16" s="675"/>
      <c r="J16" s="676"/>
      <c r="K16" s="806">
        <v>3</v>
      </c>
      <c r="L16" s="142" t="s">
        <v>165</v>
      </c>
      <c r="M16" s="814" t="s">
        <v>108</v>
      </c>
      <c r="N16" s="815" t="s">
        <v>1398</v>
      </c>
      <c r="O16" s="674" t="s">
        <v>1504</v>
      </c>
      <c r="P16" s="916">
        <v>43899</v>
      </c>
      <c r="Q16" s="614" t="s">
        <v>1389</v>
      </c>
      <c r="R16" s="307" t="s">
        <v>197</v>
      </c>
    </row>
    <row r="17" spans="1:18" s="154" customFormat="1" ht="21.95" customHeight="1" x14ac:dyDescent="0.4">
      <c r="A17" s="803"/>
      <c r="B17" s="817"/>
      <c r="C17" s="142" t="s">
        <v>949</v>
      </c>
      <c r="D17" s="817"/>
      <c r="E17" s="142"/>
      <c r="F17" s="142"/>
      <c r="G17" s="614" t="s">
        <v>172</v>
      </c>
      <c r="H17" s="676"/>
      <c r="I17" s="675"/>
      <c r="J17" s="676"/>
      <c r="K17" s="806"/>
      <c r="L17" s="142"/>
      <c r="M17" s="814" t="s">
        <v>108</v>
      </c>
      <c r="N17" s="815" t="s">
        <v>108</v>
      </c>
      <c r="O17" s="674" t="s">
        <v>1504</v>
      </c>
      <c r="P17" s="916">
        <v>43899</v>
      </c>
      <c r="Q17" s="614" t="s">
        <v>1389</v>
      </c>
      <c r="R17" s="307" t="s">
        <v>197</v>
      </c>
    </row>
    <row r="18" spans="1:18" s="154" customFormat="1" ht="21.95" customHeight="1" x14ac:dyDescent="0.4">
      <c r="A18" s="803" t="s">
        <v>493</v>
      </c>
      <c r="B18" s="817"/>
      <c r="C18" s="142" t="s">
        <v>950</v>
      </c>
      <c r="D18" s="817"/>
      <c r="E18" s="142"/>
      <c r="F18" s="142"/>
      <c r="G18" s="614" t="s">
        <v>951</v>
      </c>
      <c r="H18" s="676" t="s">
        <v>193</v>
      </c>
      <c r="I18" s="675"/>
      <c r="J18" s="676">
        <v>1</v>
      </c>
      <c r="K18" s="806">
        <v>2</v>
      </c>
      <c r="L18" s="142" t="s">
        <v>952</v>
      </c>
      <c r="M18" s="814"/>
      <c r="N18" s="815" t="s">
        <v>1404</v>
      </c>
      <c r="O18" s="812"/>
      <c r="P18" s="813"/>
      <c r="Q18" s="614"/>
      <c r="R18" s="307" t="s">
        <v>197</v>
      </c>
    </row>
    <row r="19" spans="1:18" s="154" customFormat="1" ht="21.95" customHeight="1" x14ac:dyDescent="0.4">
      <c r="A19" s="803" t="s">
        <v>493</v>
      </c>
      <c r="B19" s="817"/>
      <c r="C19" s="142" t="s">
        <v>953</v>
      </c>
      <c r="D19" s="817"/>
      <c r="E19" s="142"/>
      <c r="F19" s="142"/>
      <c r="G19" s="614" t="s">
        <v>954</v>
      </c>
      <c r="H19" s="676" t="s">
        <v>193</v>
      </c>
      <c r="I19" s="675"/>
      <c r="J19" s="676">
        <v>3500</v>
      </c>
      <c r="K19" s="806">
        <v>2</v>
      </c>
      <c r="L19" s="142" t="s">
        <v>952</v>
      </c>
      <c r="M19" s="814"/>
      <c r="N19" s="815" t="s">
        <v>1404</v>
      </c>
      <c r="O19" s="674"/>
      <c r="P19" s="813"/>
      <c r="Q19" s="614"/>
      <c r="R19" s="307" t="s">
        <v>197</v>
      </c>
    </row>
    <row r="20" spans="1:18" s="154" customFormat="1" ht="21.95" customHeight="1" x14ac:dyDescent="0.4">
      <c r="A20" s="803"/>
      <c r="B20" s="817"/>
      <c r="C20" s="142" t="s">
        <v>955</v>
      </c>
      <c r="D20" s="817"/>
      <c r="E20" s="142"/>
      <c r="F20" s="142"/>
      <c r="G20" s="614" t="s">
        <v>172</v>
      </c>
      <c r="H20" s="676"/>
      <c r="I20" s="675"/>
      <c r="J20" s="676"/>
      <c r="K20" s="806"/>
      <c r="L20" s="142"/>
      <c r="M20" s="814" t="s">
        <v>108</v>
      </c>
      <c r="N20" s="815" t="s">
        <v>108</v>
      </c>
      <c r="O20" s="674" t="s">
        <v>1504</v>
      </c>
      <c r="P20" s="916">
        <v>43899</v>
      </c>
      <c r="Q20" s="614" t="s">
        <v>1389</v>
      </c>
      <c r="R20" s="307" t="s">
        <v>197</v>
      </c>
    </row>
    <row r="21" spans="1:18" s="154" customFormat="1" ht="21.95" customHeight="1" x14ac:dyDescent="0.4">
      <c r="A21" s="803" t="s">
        <v>493</v>
      </c>
      <c r="B21" s="817"/>
      <c r="C21" s="142" t="s">
        <v>956</v>
      </c>
      <c r="D21" s="817"/>
      <c r="E21" s="142"/>
      <c r="F21" s="142"/>
      <c r="G21" s="614" t="s">
        <v>957</v>
      </c>
      <c r="H21" s="676" t="s">
        <v>193</v>
      </c>
      <c r="I21" s="675"/>
      <c r="J21" s="676">
        <v>3500</v>
      </c>
      <c r="K21" s="806">
        <v>2</v>
      </c>
      <c r="L21" s="142" t="s">
        <v>952</v>
      </c>
      <c r="M21" s="814"/>
      <c r="N21" s="815" t="s">
        <v>1404</v>
      </c>
      <c r="O21" s="674"/>
      <c r="P21" s="813"/>
      <c r="Q21" s="614"/>
      <c r="R21" s="307" t="s">
        <v>197</v>
      </c>
    </row>
    <row r="22" spans="1:18" s="154" customFormat="1" ht="21.95" customHeight="1" x14ac:dyDescent="0.4">
      <c r="A22" s="672" t="s">
        <v>493</v>
      </c>
      <c r="B22" s="817"/>
      <c r="C22" s="142" t="s">
        <v>958</v>
      </c>
      <c r="D22" s="819"/>
      <c r="E22" s="142"/>
      <c r="F22" s="142"/>
      <c r="G22" s="614" t="s">
        <v>959</v>
      </c>
      <c r="H22" s="676" t="s">
        <v>193</v>
      </c>
      <c r="I22" s="675"/>
      <c r="J22" s="676">
        <v>3500</v>
      </c>
      <c r="K22" s="806">
        <v>2</v>
      </c>
      <c r="L22" s="142" t="s">
        <v>952</v>
      </c>
      <c r="M22" s="814" t="s">
        <v>197</v>
      </c>
      <c r="N22" s="815" t="s">
        <v>1404</v>
      </c>
      <c r="O22" s="674"/>
      <c r="P22" s="813">
        <v>33672</v>
      </c>
      <c r="Q22" s="614" t="s">
        <v>1421</v>
      </c>
      <c r="R22" s="307" t="s">
        <v>197</v>
      </c>
    </row>
    <row r="23" spans="1:18" s="154" customFormat="1" ht="21.95" customHeight="1" x14ac:dyDescent="0.4">
      <c r="A23" s="803" t="s">
        <v>493</v>
      </c>
      <c r="B23" s="817"/>
      <c r="C23" s="142" t="s">
        <v>960</v>
      </c>
      <c r="D23" s="817"/>
      <c r="E23" s="142"/>
      <c r="F23" s="142"/>
      <c r="G23" s="614" t="s">
        <v>961</v>
      </c>
      <c r="H23" s="676" t="s">
        <v>193</v>
      </c>
      <c r="I23" s="675"/>
      <c r="J23" s="676">
        <v>3500</v>
      </c>
      <c r="K23" s="806">
        <v>2</v>
      </c>
      <c r="L23" s="142" t="s">
        <v>952</v>
      </c>
      <c r="M23" s="814" t="s">
        <v>197</v>
      </c>
      <c r="N23" s="815" t="s">
        <v>1404</v>
      </c>
      <c r="O23" s="812"/>
      <c r="P23" s="813">
        <v>33672</v>
      </c>
      <c r="Q23" s="614" t="s">
        <v>1421</v>
      </c>
      <c r="R23" s="307" t="s">
        <v>197</v>
      </c>
    </row>
    <row r="24" spans="1:18" s="154" customFormat="1" ht="21.95" customHeight="1" x14ac:dyDescent="0.4">
      <c r="A24" s="803" t="s">
        <v>499</v>
      </c>
      <c r="B24" s="817"/>
      <c r="C24" s="142" t="s">
        <v>962</v>
      </c>
      <c r="D24" s="817">
        <v>1</v>
      </c>
      <c r="E24" s="142"/>
      <c r="F24" s="142"/>
      <c r="G24" s="614" t="s">
        <v>963</v>
      </c>
      <c r="H24" s="676" t="s">
        <v>193</v>
      </c>
      <c r="I24" s="675"/>
      <c r="J24" s="676">
        <v>3500</v>
      </c>
      <c r="K24" s="806">
        <v>2</v>
      </c>
      <c r="L24" s="142" t="s">
        <v>952</v>
      </c>
      <c r="M24" s="814"/>
      <c r="N24" s="815" t="s">
        <v>1400</v>
      </c>
      <c r="O24" s="674"/>
      <c r="P24" s="813"/>
      <c r="Q24" s="614"/>
      <c r="R24" s="307" t="s">
        <v>197</v>
      </c>
    </row>
    <row r="25" spans="1:18" s="154" customFormat="1" ht="21.95" customHeight="1" x14ac:dyDescent="0.4">
      <c r="A25" s="803" t="s">
        <v>490</v>
      </c>
      <c r="B25" s="817"/>
      <c r="C25" s="142" t="s">
        <v>965</v>
      </c>
      <c r="D25" s="817"/>
      <c r="E25" s="142"/>
      <c r="F25" s="142"/>
      <c r="G25" s="614" t="s">
        <v>966</v>
      </c>
      <c r="H25" s="676" t="s">
        <v>193</v>
      </c>
      <c r="I25" s="675"/>
      <c r="J25" s="676">
        <v>3500</v>
      </c>
      <c r="K25" s="806">
        <v>2</v>
      </c>
      <c r="L25" s="142" t="s">
        <v>952</v>
      </c>
      <c r="M25" s="814" t="s">
        <v>108</v>
      </c>
      <c r="N25" s="815" t="s">
        <v>1398</v>
      </c>
      <c r="O25" s="674" t="s">
        <v>1504</v>
      </c>
      <c r="P25" s="916">
        <v>43899</v>
      </c>
      <c r="Q25" s="614" t="s">
        <v>1389</v>
      </c>
      <c r="R25" s="307" t="s">
        <v>197</v>
      </c>
    </row>
    <row r="26" spans="1:18" s="154" customFormat="1" ht="21.95" customHeight="1" x14ac:dyDescent="0.4">
      <c r="A26" s="803" t="s">
        <v>499</v>
      </c>
      <c r="B26" s="817"/>
      <c r="C26" s="142" t="s">
        <v>967</v>
      </c>
      <c r="D26" s="817"/>
      <c r="E26" s="142"/>
      <c r="F26" s="142"/>
      <c r="G26" s="614" t="s">
        <v>968</v>
      </c>
      <c r="H26" s="676" t="s">
        <v>193</v>
      </c>
      <c r="I26" s="675"/>
      <c r="J26" s="676">
        <v>3500</v>
      </c>
      <c r="K26" s="806">
        <v>2</v>
      </c>
      <c r="L26" s="142" t="s">
        <v>952</v>
      </c>
      <c r="M26" s="814"/>
      <c r="N26" s="815" t="s">
        <v>1400</v>
      </c>
      <c r="O26" s="674"/>
      <c r="P26" s="813"/>
      <c r="Q26" s="614"/>
      <c r="R26" s="307" t="s">
        <v>197</v>
      </c>
    </row>
    <row r="27" spans="1:18" s="154" customFormat="1" ht="21.95" customHeight="1" x14ac:dyDescent="0.4">
      <c r="A27" s="803"/>
      <c r="B27" s="817"/>
      <c r="C27" s="142" t="s">
        <v>969</v>
      </c>
      <c r="D27" s="817"/>
      <c r="E27" s="142"/>
      <c r="F27" s="142"/>
      <c r="G27" s="614" t="s">
        <v>172</v>
      </c>
      <c r="H27" s="676"/>
      <c r="I27" s="675"/>
      <c r="J27" s="676"/>
      <c r="K27" s="806"/>
      <c r="L27" s="142"/>
      <c r="M27" s="814" t="s">
        <v>108</v>
      </c>
      <c r="N27" s="815" t="s">
        <v>108</v>
      </c>
      <c r="O27" s="674" t="s">
        <v>1504</v>
      </c>
      <c r="P27" s="916">
        <v>43899</v>
      </c>
      <c r="Q27" s="614" t="s">
        <v>1389</v>
      </c>
      <c r="R27" s="307" t="s">
        <v>197</v>
      </c>
    </row>
    <row r="28" spans="1:18" s="154" customFormat="1" ht="21.95" customHeight="1" x14ac:dyDescent="0.4">
      <c r="A28" s="803" t="s">
        <v>500</v>
      </c>
      <c r="B28" s="817"/>
      <c r="C28" s="142" t="s">
        <v>970</v>
      </c>
      <c r="D28" s="817"/>
      <c r="E28" s="142"/>
      <c r="F28" s="142"/>
      <c r="G28" s="614" t="s">
        <v>971</v>
      </c>
      <c r="H28" s="676" t="s">
        <v>193</v>
      </c>
      <c r="I28" s="675"/>
      <c r="J28" s="676"/>
      <c r="K28" s="806">
        <v>3</v>
      </c>
      <c r="L28" s="142" t="s">
        <v>972</v>
      </c>
      <c r="M28" s="814"/>
      <c r="N28" s="815" t="s">
        <v>1397</v>
      </c>
      <c r="O28" s="674"/>
      <c r="P28" s="813"/>
      <c r="Q28" s="614"/>
      <c r="R28" s="307" t="s">
        <v>197</v>
      </c>
    </row>
    <row r="29" spans="1:18" s="154" customFormat="1" ht="21.95" customHeight="1" x14ac:dyDescent="0.4">
      <c r="A29" s="803" t="s">
        <v>493</v>
      </c>
      <c r="B29" s="817"/>
      <c r="C29" s="142" t="s">
        <v>973</v>
      </c>
      <c r="D29" s="804"/>
      <c r="E29" s="142"/>
      <c r="F29" s="142"/>
      <c r="G29" s="614" t="s">
        <v>535</v>
      </c>
      <c r="H29" s="676" t="s">
        <v>193</v>
      </c>
      <c r="I29" s="675"/>
      <c r="J29" s="676"/>
      <c r="K29" s="806">
        <v>3</v>
      </c>
      <c r="L29" s="142" t="s">
        <v>974</v>
      </c>
      <c r="M29" s="814"/>
      <c r="N29" s="815" t="s">
        <v>1404</v>
      </c>
      <c r="O29" s="674"/>
      <c r="P29" s="813">
        <v>36606</v>
      </c>
      <c r="Q29" s="614" t="s">
        <v>1421</v>
      </c>
      <c r="R29" s="307" t="s">
        <v>197</v>
      </c>
    </row>
    <row r="30" spans="1:18" s="154" customFormat="1" ht="21.95" customHeight="1" x14ac:dyDescent="0.4">
      <c r="A30" s="803" t="s">
        <v>490</v>
      </c>
      <c r="B30" s="817"/>
      <c r="C30" s="142" t="s">
        <v>975</v>
      </c>
      <c r="D30" s="817"/>
      <c r="E30" s="142"/>
      <c r="F30" s="142"/>
      <c r="G30" s="614" t="s">
        <v>976</v>
      </c>
      <c r="H30" s="676" t="s">
        <v>193</v>
      </c>
      <c r="I30" s="675"/>
      <c r="J30" s="676"/>
      <c r="K30" s="806">
        <v>7</v>
      </c>
      <c r="L30" s="142" t="s">
        <v>977</v>
      </c>
      <c r="M30" s="814" t="s">
        <v>108</v>
      </c>
      <c r="N30" s="815" t="s">
        <v>1398</v>
      </c>
      <c r="O30" s="674" t="s">
        <v>1504</v>
      </c>
      <c r="P30" s="916">
        <v>43899</v>
      </c>
      <c r="Q30" s="614" t="s">
        <v>1389</v>
      </c>
      <c r="R30" s="307"/>
    </row>
    <row r="31" spans="1:18" s="154" customFormat="1" ht="21.95" customHeight="1" x14ac:dyDescent="0.4">
      <c r="A31" s="803" t="s">
        <v>500</v>
      </c>
      <c r="B31" s="817"/>
      <c r="C31" s="142" t="s">
        <v>978</v>
      </c>
      <c r="D31" s="817"/>
      <c r="E31" s="142"/>
      <c r="F31" s="142"/>
      <c r="G31" s="614" t="s">
        <v>979</v>
      </c>
      <c r="H31" s="676" t="s">
        <v>193</v>
      </c>
      <c r="I31" s="675"/>
      <c r="J31" s="676"/>
      <c r="K31" s="806">
        <v>3</v>
      </c>
      <c r="L31" s="142" t="s">
        <v>972</v>
      </c>
      <c r="M31" s="814"/>
      <c r="N31" s="815" t="s">
        <v>1397</v>
      </c>
      <c r="O31" s="674"/>
      <c r="P31" s="813"/>
      <c r="Q31" s="614"/>
      <c r="R31" s="307"/>
    </row>
    <row r="32" spans="1:18" s="154" customFormat="1" ht="21.95" customHeight="1" x14ac:dyDescent="0.4">
      <c r="A32" s="803" t="s">
        <v>499</v>
      </c>
      <c r="B32" s="817"/>
      <c r="C32" s="142" t="s">
        <v>980</v>
      </c>
      <c r="D32" s="817"/>
      <c r="E32" s="142"/>
      <c r="F32" s="142"/>
      <c r="G32" s="614" t="s">
        <v>981</v>
      </c>
      <c r="H32" s="676" t="s">
        <v>193</v>
      </c>
      <c r="I32" s="675"/>
      <c r="J32" s="676"/>
      <c r="K32" s="806">
        <v>3</v>
      </c>
      <c r="L32" s="142" t="s">
        <v>165</v>
      </c>
      <c r="M32" s="814"/>
      <c r="N32" s="815" t="s">
        <v>1400</v>
      </c>
      <c r="O32" s="812"/>
      <c r="P32" s="813"/>
      <c r="Q32" s="614"/>
      <c r="R32" s="307"/>
    </row>
    <row r="33" spans="1:18" s="154" customFormat="1" ht="21.95" customHeight="1" x14ac:dyDescent="0.4">
      <c r="A33" s="803" t="s">
        <v>500</v>
      </c>
      <c r="B33" s="817"/>
      <c r="C33" s="142" t="s">
        <v>982</v>
      </c>
      <c r="D33" s="817"/>
      <c r="E33" s="142"/>
      <c r="F33" s="142"/>
      <c r="G33" s="614" t="s">
        <v>983</v>
      </c>
      <c r="H33" s="676" t="s">
        <v>193</v>
      </c>
      <c r="I33" s="675"/>
      <c r="J33" s="676"/>
      <c r="K33" s="806">
        <v>6</v>
      </c>
      <c r="L33" s="142" t="s">
        <v>974</v>
      </c>
      <c r="M33" s="814"/>
      <c r="N33" s="815" t="s">
        <v>1397</v>
      </c>
      <c r="O33" s="812"/>
      <c r="P33" s="813"/>
      <c r="Q33" s="614"/>
      <c r="R33" s="307" t="s">
        <v>197</v>
      </c>
    </row>
    <row r="34" spans="1:18" s="154" customFormat="1" ht="21.95" customHeight="1" x14ac:dyDescent="0.4">
      <c r="A34" s="803" t="s">
        <v>500</v>
      </c>
      <c r="B34" s="817"/>
      <c r="C34" s="142" t="s">
        <v>984</v>
      </c>
      <c r="D34" s="817"/>
      <c r="E34" s="142"/>
      <c r="F34" s="142"/>
      <c r="G34" s="614" t="s">
        <v>985</v>
      </c>
      <c r="H34" s="676" t="s">
        <v>193</v>
      </c>
      <c r="I34" s="675"/>
      <c r="J34" s="676">
        <v>3500</v>
      </c>
      <c r="K34" s="806">
        <v>2</v>
      </c>
      <c r="L34" s="142" t="s">
        <v>952</v>
      </c>
      <c r="M34" s="814"/>
      <c r="N34" s="815" t="s">
        <v>1397</v>
      </c>
      <c r="O34" s="674"/>
      <c r="P34" s="813"/>
      <c r="Q34" s="614"/>
      <c r="R34" s="307" t="s">
        <v>197</v>
      </c>
    </row>
    <row r="35" spans="1:18" s="154" customFormat="1" ht="21.95" customHeight="1" x14ac:dyDescent="0.4">
      <c r="A35" s="803" t="s">
        <v>499</v>
      </c>
      <c r="B35" s="817"/>
      <c r="C35" s="142" t="s">
        <v>986</v>
      </c>
      <c r="D35" s="817"/>
      <c r="E35" s="142"/>
      <c r="F35" s="142"/>
      <c r="G35" s="614" t="s">
        <v>987</v>
      </c>
      <c r="H35" s="676" t="s">
        <v>193</v>
      </c>
      <c r="I35" s="675"/>
      <c r="J35" s="676">
        <v>3500</v>
      </c>
      <c r="K35" s="806">
        <v>2</v>
      </c>
      <c r="L35" s="142" t="s">
        <v>952</v>
      </c>
      <c r="M35" s="814"/>
      <c r="N35" s="815" t="s">
        <v>1400</v>
      </c>
      <c r="O35" s="674"/>
      <c r="P35" s="813"/>
      <c r="Q35" s="614"/>
      <c r="R35" s="307" t="s">
        <v>197</v>
      </c>
    </row>
    <row r="36" spans="1:18" s="154" customFormat="1" ht="21.95" customHeight="1" x14ac:dyDescent="0.4">
      <c r="A36" s="803" t="s">
        <v>499</v>
      </c>
      <c r="B36" s="817"/>
      <c r="C36" s="142" t="s">
        <v>988</v>
      </c>
      <c r="D36" s="817"/>
      <c r="E36" s="142"/>
      <c r="F36" s="142"/>
      <c r="G36" s="614" t="s">
        <v>989</v>
      </c>
      <c r="H36" s="676" t="s">
        <v>193</v>
      </c>
      <c r="I36" s="675"/>
      <c r="J36" s="676"/>
      <c r="K36" s="806">
        <v>3</v>
      </c>
      <c r="L36" s="142" t="s">
        <v>974</v>
      </c>
      <c r="M36" s="814"/>
      <c r="N36" s="815" t="s">
        <v>1400</v>
      </c>
      <c r="O36" s="812"/>
      <c r="P36" s="813"/>
      <c r="Q36" s="614"/>
      <c r="R36" s="307"/>
    </row>
    <row r="37" spans="1:18" s="154" customFormat="1" ht="21.95" customHeight="1" x14ac:dyDescent="0.4">
      <c r="A37" s="803"/>
      <c r="B37" s="817"/>
      <c r="C37" s="142" t="s">
        <v>990</v>
      </c>
      <c r="D37" s="817"/>
      <c r="E37" s="142"/>
      <c r="F37" s="142"/>
      <c r="G37" s="614" t="s">
        <v>991</v>
      </c>
      <c r="H37" s="676"/>
      <c r="I37" s="675"/>
      <c r="J37" s="676"/>
      <c r="K37" s="806"/>
      <c r="L37" s="142"/>
      <c r="M37" s="814" t="s">
        <v>108</v>
      </c>
      <c r="N37" s="815" t="s">
        <v>108</v>
      </c>
      <c r="O37" s="674" t="s">
        <v>1504</v>
      </c>
      <c r="P37" s="916">
        <v>43899</v>
      </c>
      <c r="Q37" s="614" t="s">
        <v>1389</v>
      </c>
      <c r="R37" s="307" t="s">
        <v>197</v>
      </c>
    </row>
    <row r="38" spans="1:18" s="154" customFormat="1" ht="21.95" customHeight="1" x14ac:dyDescent="0.4">
      <c r="A38" s="803" t="s">
        <v>493</v>
      </c>
      <c r="B38" s="817"/>
      <c r="C38" s="142" t="s">
        <v>992</v>
      </c>
      <c r="D38" s="817"/>
      <c r="E38" s="142"/>
      <c r="F38" s="142"/>
      <c r="G38" s="614" t="s">
        <v>993</v>
      </c>
      <c r="H38" s="676" t="s">
        <v>193</v>
      </c>
      <c r="I38" s="675"/>
      <c r="J38" s="676"/>
      <c r="K38" s="806">
        <v>7</v>
      </c>
      <c r="L38" s="142" t="s">
        <v>974</v>
      </c>
      <c r="M38" s="814" t="s">
        <v>197</v>
      </c>
      <c r="N38" s="815" t="s">
        <v>1404</v>
      </c>
      <c r="O38" s="674"/>
      <c r="P38" s="813">
        <v>33672</v>
      </c>
      <c r="Q38" s="614" t="s">
        <v>1421</v>
      </c>
      <c r="R38" s="307"/>
    </row>
    <row r="39" spans="1:18" s="154" customFormat="1" ht="21.95" customHeight="1" x14ac:dyDescent="0.4">
      <c r="A39" s="803" t="s">
        <v>499</v>
      </c>
      <c r="B39" s="817"/>
      <c r="C39" s="142" t="s">
        <v>994</v>
      </c>
      <c r="D39" s="804"/>
      <c r="E39" s="142"/>
      <c r="F39" s="142"/>
      <c r="G39" s="614" t="s">
        <v>542</v>
      </c>
      <c r="H39" s="676" t="s">
        <v>193</v>
      </c>
      <c r="I39" s="675"/>
      <c r="J39" s="676"/>
      <c r="K39" s="806">
        <v>3</v>
      </c>
      <c r="L39" s="142" t="s">
        <v>974</v>
      </c>
      <c r="M39" s="814"/>
      <c r="N39" s="815" t="s">
        <v>1400</v>
      </c>
      <c r="O39" s="674"/>
      <c r="P39" s="813"/>
      <c r="Q39" s="614"/>
      <c r="R39" s="307"/>
    </row>
    <row r="40" spans="1:18" s="154" customFormat="1" ht="21.95" customHeight="1" x14ac:dyDescent="0.4">
      <c r="A40" s="803" t="s">
        <v>499</v>
      </c>
      <c r="B40" s="817"/>
      <c r="C40" s="142" t="s">
        <v>995</v>
      </c>
      <c r="D40" s="817"/>
      <c r="E40" s="142"/>
      <c r="F40" s="142"/>
      <c r="G40" s="614" t="s">
        <v>996</v>
      </c>
      <c r="H40" s="676" t="s">
        <v>193</v>
      </c>
      <c r="I40" s="675"/>
      <c r="J40" s="676"/>
      <c r="K40" s="806">
        <v>3</v>
      </c>
      <c r="L40" s="142" t="s">
        <v>997</v>
      </c>
      <c r="M40" s="814"/>
      <c r="N40" s="815" t="s">
        <v>1400</v>
      </c>
      <c r="O40" s="674"/>
      <c r="P40" s="813"/>
      <c r="Q40" s="614"/>
      <c r="R40" s="307"/>
    </row>
    <row r="41" spans="1:18" s="154" customFormat="1" ht="21.95" customHeight="1" x14ac:dyDescent="0.4">
      <c r="A41" s="803" t="s">
        <v>499</v>
      </c>
      <c r="B41" s="817"/>
      <c r="C41" s="142" t="s">
        <v>998</v>
      </c>
      <c r="D41" s="804"/>
      <c r="E41" s="142"/>
      <c r="F41" s="142"/>
      <c r="G41" s="614" t="s">
        <v>537</v>
      </c>
      <c r="H41" s="676" t="s">
        <v>193</v>
      </c>
      <c r="I41" s="675"/>
      <c r="J41" s="676"/>
      <c r="K41" s="806">
        <v>5</v>
      </c>
      <c r="L41" s="142" t="s">
        <v>974</v>
      </c>
      <c r="M41" s="814" t="s">
        <v>197</v>
      </c>
      <c r="N41" s="815" t="s">
        <v>1400</v>
      </c>
      <c r="O41" s="674"/>
      <c r="P41" s="813">
        <v>33444</v>
      </c>
      <c r="Q41" s="614" t="s">
        <v>1420</v>
      </c>
      <c r="R41" s="307"/>
    </row>
    <row r="42" spans="1:18" s="154" customFormat="1" ht="21.95" customHeight="1" x14ac:dyDescent="0.4">
      <c r="A42" s="803" t="s">
        <v>499</v>
      </c>
      <c r="B42" s="817"/>
      <c r="C42" s="142" t="s">
        <v>999</v>
      </c>
      <c r="D42" s="817"/>
      <c r="E42" s="142"/>
      <c r="F42" s="142"/>
      <c r="G42" s="614" t="s">
        <v>1000</v>
      </c>
      <c r="H42" s="676" t="s">
        <v>193</v>
      </c>
      <c r="I42" s="675"/>
      <c r="J42" s="676"/>
      <c r="K42" s="806">
        <v>7</v>
      </c>
      <c r="L42" s="142" t="s">
        <v>974</v>
      </c>
      <c r="M42" s="814"/>
      <c r="N42" s="815" t="s">
        <v>1400</v>
      </c>
      <c r="O42" s="674"/>
      <c r="P42" s="813"/>
      <c r="Q42" s="614"/>
      <c r="R42" s="307"/>
    </row>
    <row r="43" spans="1:18" s="154" customFormat="1" ht="21.95" customHeight="1" x14ac:dyDescent="0.4">
      <c r="A43" s="803" t="s">
        <v>493</v>
      </c>
      <c r="B43" s="817"/>
      <c r="C43" s="142" t="s">
        <v>1001</v>
      </c>
      <c r="D43" s="804"/>
      <c r="E43" s="142"/>
      <c r="F43" s="142"/>
      <c r="G43" s="614" t="s">
        <v>532</v>
      </c>
      <c r="H43" s="676" t="s">
        <v>193</v>
      </c>
      <c r="I43" s="675"/>
      <c r="J43" s="676"/>
      <c r="K43" s="806">
        <v>3</v>
      </c>
      <c r="L43" s="142" t="s">
        <v>974</v>
      </c>
      <c r="M43" s="814"/>
      <c r="N43" s="815" t="s">
        <v>1404</v>
      </c>
      <c r="O43" s="674"/>
      <c r="P43" s="813"/>
      <c r="Q43" s="614"/>
      <c r="R43" s="307"/>
    </row>
    <row r="44" spans="1:18" s="154" customFormat="1" ht="21.95" customHeight="1" x14ac:dyDescent="0.4">
      <c r="A44" s="803" t="s">
        <v>490</v>
      </c>
      <c r="B44" s="817"/>
      <c r="C44" s="142" t="s">
        <v>1002</v>
      </c>
      <c r="D44" s="817"/>
      <c r="E44" s="142"/>
      <c r="F44" s="142"/>
      <c r="G44" s="614" t="s">
        <v>1003</v>
      </c>
      <c r="H44" s="676" t="s">
        <v>193</v>
      </c>
      <c r="I44" s="675"/>
      <c r="J44" s="676">
        <v>1</v>
      </c>
      <c r="K44" s="806">
        <v>1</v>
      </c>
      <c r="L44" s="142" t="s">
        <v>1004</v>
      </c>
      <c r="M44" s="814" t="s">
        <v>108</v>
      </c>
      <c r="N44" s="815" t="s">
        <v>1398</v>
      </c>
      <c r="O44" s="674" t="s">
        <v>1504</v>
      </c>
      <c r="P44" s="916">
        <v>43899</v>
      </c>
      <c r="Q44" s="614" t="s">
        <v>1389</v>
      </c>
      <c r="R44" s="307" t="s">
        <v>197</v>
      </c>
    </row>
    <row r="45" spans="1:18" s="154" customFormat="1" ht="21.95" customHeight="1" x14ac:dyDescent="0.4">
      <c r="A45" s="803"/>
      <c r="B45" s="817"/>
      <c r="C45" s="142" t="s">
        <v>1005</v>
      </c>
      <c r="D45" s="817"/>
      <c r="E45" s="142"/>
      <c r="F45" s="142"/>
      <c r="G45" s="614" t="s">
        <v>991</v>
      </c>
      <c r="H45" s="676"/>
      <c r="I45" s="675"/>
      <c r="J45" s="676"/>
      <c r="K45" s="806"/>
      <c r="L45" s="142"/>
      <c r="M45" s="814" t="s">
        <v>108</v>
      </c>
      <c r="N45" s="815" t="s">
        <v>108</v>
      </c>
      <c r="O45" s="674" t="s">
        <v>1504</v>
      </c>
      <c r="P45" s="916">
        <v>43899</v>
      </c>
      <c r="Q45" s="614" t="s">
        <v>1389</v>
      </c>
      <c r="R45" s="307" t="s">
        <v>197</v>
      </c>
    </row>
    <row r="46" spans="1:18" s="154" customFormat="1" ht="21.95" customHeight="1" x14ac:dyDescent="0.4">
      <c r="A46" s="803"/>
      <c r="B46" s="817"/>
      <c r="C46" s="142" t="s">
        <v>1006</v>
      </c>
      <c r="D46" s="817"/>
      <c r="E46" s="142"/>
      <c r="F46" s="142"/>
      <c r="G46" s="614" t="s">
        <v>1007</v>
      </c>
      <c r="H46" s="676"/>
      <c r="I46" s="675"/>
      <c r="J46" s="676"/>
      <c r="K46" s="806"/>
      <c r="L46" s="142"/>
      <c r="M46" s="814" t="s">
        <v>108</v>
      </c>
      <c r="N46" s="815" t="s">
        <v>108</v>
      </c>
      <c r="O46" s="674" t="s">
        <v>1504</v>
      </c>
      <c r="P46" s="916">
        <v>43899</v>
      </c>
      <c r="Q46" s="614" t="s">
        <v>1389</v>
      </c>
      <c r="R46" s="307" t="s">
        <v>197</v>
      </c>
    </row>
    <row r="47" spans="1:18" s="154" customFormat="1" ht="21.95" customHeight="1" x14ac:dyDescent="0.4">
      <c r="A47" s="803"/>
      <c r="B47" s="817"/>
      <c r="C47" s="142" t="s">
        <v>1008</v>
      </c>
      <c r="D47" s="817"/>
      <c r="E47" s="142"/>
      <c r="F47" s="142"/>
      <c r="G47" s="614" t="s">
        <v>1007</v>
      </c>
      <c r="H47" s="676"/>
      <c r="I47" s="675"/>
      <c r="J47" s="676"/>
      <c r="K47" s="806"/>
      <c r="L47" s="142"/>
      <c r="M47" s="814" t="s">
        <v>108</v>
      </c>
      <c r="N47" s="815" t="s">
        <v>108</v>
      </c>
      <c r="O47" s="674" t="s">
        <v>1504</v>
      </c>
      <c r="P47" s="916">
        <v>43899</v>
      </c>
      <c r="Q47" s="614" t="s">
        <v>1389</v>
      </c>
      <c r="R47" s="307" t="s">
        <v>197</v>
      </c>
    </row>
    <row r="48" spans="1:18" s="154" customFormat="1" ht="21.95" customHeight="1" x14ac:dyDescent="0.4">
      <c r="A48" s="803" t="s">
        <v>493</v>
      </c>
      <c r="B48" s="817"/>
      <c r="C48" s="142" t="s">
        <v>1009</v>
      </c>
      <c r="D48" s="817">
        <v>2</v>
      </c>
      <c r="E48" s="142"/>
      <c r="F48" s="142"/>
      <c r="G48" s="614" t="s">
        <v>1010</v>
      </c>
      <c r="H48" s="676" t="s">
        <v>193</v>
      </c>
      <c r="I48" s="675"/>
      <c r="J48" s="676"/>
      <c r="K48" s="806">
        <v>7</v>
      </c>
      <c r="L48" s="142" t="s">
        <v>165</v>
      </c>
      <c r="M48" s="814"/>
      <c r="N48" s="815" t="s">
        <v>1404</v>
      </c>
      <c r="O48" s="674"/>
      <c r="P48" s="813"/>
      <c r="Q48" s="614"/>
      <c r="R48" s="307"/>
    </row>
    <row r="49" spans="1:18" s="154" customFormat="1" ht="21.95" customHeight="1" x14ac:dyDescent="0.4">
      <c r="A49" s="803" t="s">
        <v>490</v>
      </c>
      <c r="B49" s="817"/>
      <c r="C49" s="142" t="s">
        <v>1011</v>
      </c>
      <c r="D49" s="817">
        <v>2</v>
      </c>
      <c r="E49" s="142"/>
      <c r="F49" s="142"/>
      <c r="G49" s="614" t="s">
        <v>1012</v>
      </c>
      <c r="H49" s="676" t="s">
        <v>193</v>
      </c>
      <c r="I49" s="675"/>
      <c r="J49" s="676"/>
      <c r="K49" s="806">
        <v>7</v>
      </c>
      <c r="L49" s="142" t="s">
        <v>974</v>
      </c>
      <c r="M49" s="814" t="s">
        <v>108</v>
      </c>
      <c r="N49" s="815" t="s">
        <v>1398</v>
      </c>
      <c r="O49" s="674" t="s">
        <v>1504</v>
      </c>
      <c r="P49" s="916">
        <v>43899</v>
      </c>
      <c r="Q49" s="614" t="s">
        <v>1389</v>
      </c>
      <c r="R49" s="307"/>
    </row>
    <row r="50" spans="1:18" s="154" customFormat="1" ht="21.95" customHeight="1" x14ac:dyDescent="0.4">
      <c r="A50" s="803" t="s">
        <v>493</v>
      </c>
      <c r="B50" s="817"/>
      <c r="C50" s="142" t="s">
        <v>1013</v>
      </c>
      <c r="D50" s="804">
        <v>7</v>
      </c>
      <c r="E50" s="142"/>
      <c r="F50" s="142"/>
      <c r="G50" s="614" t="s">
        <v>530</v>
      </c>
      <c r="H50" s="676" t="s">
        <v>193</v>
      </c>
      <c r="I50" s="675"/>
      <c r="J50" s="676">
        <v>1</v>
      </c>
      <c r="K50" s="806" t="s">
        <v>194</v>
      </c>
      <c r="L50" s="142" t="s">
        <v>498</v>
      </c>
      <c r="M50" s="814"/>
      <c r="N50" s="815" t="s">
        <v>1404</v>
      </c>
      <c r="O50" s="674"/>
      <c r="P50" s="813">
        <v>33672</v>
      </c>
      <c r="Q50" s="614" t="s">
        <v>1421</v>
      </c>
      <c r="R50" s="307" t="s">
        <v>197</v>
      </c>
    </row>
    <row r="51" spans="1:18" s="154" customFormat="1" ht="21.95" customHeight="1" x14ac:dyDescent="0.4">
      <c r="A51" s="803" t="s">
        <v>500</v>
      </c>
      <c r="B51" s="817"/>
      <c r="C51" s="142" t="s">
        <v>1014</v>
      </c>
      <c r="D51" s="817">
        <v>1</v>
      </c>
      <c r="E51" s="142"/>
      <c r="F51" s="142"/>
      <c r="G51" s="614" t="s">
        <v>1015</v>
      </c>
      <c r="H51" s="676" t="s">
        <v>193</v>
      </c>
      <c r="I51" s="675"/>
      <c r="J51" s="676">
        <v>3500</v>
      </c>
      <c r="K51" s="806">
        <v>2</v>
      </c>
      <c r="L51" s="142" t="s">
        <v>952</v>
      </c>
      <c r="M51" s="814"/>
      <c r="N51" s="815" t="s">
        <v>1397</v>
      </c>
      <c r="O51" s="674"/>
      <c r="P51" s="813"/>
      <c r="Q51" s="614"/>
      <c r="R51" s="307" t="s">
        <v>197</v>
      </c>
    </row>
    <row r="52" spans="1:18" s="154" customFormat="1" ht="21.95" customHeight="1" x14ac:dyDescent="0.4">
      <c r="A52" s="803"/>
      <c r="B52" s="817"/>
      <c r="C52" s="142" t="s">
        <v>1016</v>
      </c>
      <c r="D52" s="817"/>
      <c r="E52" s="142"/>
      <c r="F52" s="142"/>
      <c r="G52" s="614" t="s">
        <v>1007</v>
      </c>
      <c r="H52" s="676"/>
      <c r="I52" s="675"/>
      <c r="J52" s="676"/>
      <c r="K52" s="806"/>
      <c r="L52" s="142"/>
      <c r="M52" s="814" t="s">
        <v>108</v>
      </c>
      <c r="N52" s="815" t="s">
        <v>108</v>
      </c>
      <c r="O52" s="674" t="s">
        <v>1504</v>
      </c>
      <c r="P52" s="916">
        <v>43899</v>
      </c>
      <c r="Q52" s="614" t="s">
        <v>1389</v>
      </c>
      <c r="R52" s="307" t="s">
        <v>197</v>
      </c>
    </row>
    <row r="53" spans="1:18" s="154" customFormat="1" ht="21.95" customHeight="1" x14ac:dyDescent="0.4">
      <c r="A53" s="803" t="s">
        <v>499</v>
      </c>
      <c r="B53" s="817"/>
      <c r="C53" s="142" t="s">
        <v>1017</v>
      </c>
      <c r="D53" s="804"/>
      <c r="E53" s="142"/>
      <c r="F53" s="142"/>
      <c r="G53" s="614" t="s">
        <v>1018</v>
      </c>
      <c r="H53" s="676" t="s">
        <v>193</v>
      </c>
      <c r="I53" s="675"/>
      <c r="J53" s="676"/>
      <c r="K53" s="806">
        <v>3</v>
      </c>
      <c r="L53" s="142" t="s">
        <v>974</v>
      </c>
      <c r="M53" s="814" t="s">
        <v>197</v>
      </c>
      <c r="N53" s="815" t="s">
        <v>1400</v>
      </c>
      <c r="O53" s="674"/>
      <c r="P53" s="813">
        <v>35537</v>
      </c>
      <c r="Q53" s="614" t="s">
        <v>1411</v>
      </c>
      <c r="R53" s="307" t="s">
        <v>197</v>
      </c>
    </row>
    <row r="54" spans="1:18" s="154" customFormat="1" ht="21.95" customHeight="1" x14ac:dyDescent="0.4">
      <c r="A54" s="803"/>
      <c r="B54" s="817"/>
      <c r="C54" s="142" t="s">
        <v>1019</v>
      </c>
      <c r="D54" s="817"/>
      <c r="E54" s="142"/>
      <c r="F54" s="142"/>
      <c r="G54" s="614" t="s">
        <v>1007</v>
      </c>
      <c r="H54" s="676"/>
      <c r="I54" s="675"/>
      <c r="J54" s="676"/>
      <c r="K54" s="806"/>
      <c r="L54" s="142"/>
      <c r="M54" s="814" t="s">
        <v>108</v>
      </c>
      <c r="N54" s="815" t="s">
        <v>108</v>
      </c>
      <c r="O54" s="674" t="s">
        <v>1504</v>
      </c>
      <c r="P54" s="916">
        <v>43899</v>
      </c>
      <c r="Q54" s="614" t="s">
        <v>1389</v>
      </c>
      <c r="R54" s="307" t="s">
        <v>197</v>
      </c>
    </row>
    <row r="55" spans="1:18" s="154" customFormat="1" ht="21.95" customHeight="1" x14ac:dyDescent="0.4">
      <c r="A55" s="803" t="s">
        <v>493</v>
      </c>
      <c r="B55" s="817"/>
      <c r="C55" s="142" t="s">
        <v>1020</v>
      </c>
      <c r="D55" s="817"/>
      <c r="E55" s="142"/>
      <c r="F55" s="142"/>
      <c r="G55" s="614" t="s">
        <v>1021</v>
      </c>
      <c r="H55" s="676" t="s">
        <v>193</v>
      </c>
      <c r="I55" s="675"/>
      <c r="J55" s="676">
        <v>3500</v>
      </c>
      <c r="K55" s="806">
        <v>2</v>
      </c>
      <c r="L55" s="142" t="s">
        <v>952</v>
      </c>
      <c r="M55" s="814"/>
      <c r="N55" s="815" t="s">
        <v>1404</v>
      </c>
      <c r="O55" s="674"/>
      <c r="P55" s="813"/>
      <c r="Q55" s="614"/>
      <c r="R55" s="307"/>
    </row>
    <row r="56" spans="1:18" s="154" customFormat="1" ht="21.95" customHeight="1" x14ac:dyDescent="0.4">
      <c r="A56" s="803" t="s">
        <v>493</v>
      </c>
      <c r="B56" s="817"/>
      <c r="C56" s="142" t="s">
        <v>1022</v>
      </c>
      <c r="D56" s="804"/>
      <c r="E56" s="142"/>
      <c r="F56" s="142"/>
      <c r="G56" s="614" t="s">
        <v>528</v>
      </c>
      <c r="H56" s="676" t="s">
        <v>193</v>
      </c>
      <c r="I56" s="675"/>
      <c r="J56" s="676">
        <v>1</v>
      </c>
      <c r="K56" s="806" t="s">
        <v>194</v>
      </c>
      <c r="L56" s="142" t="s">
        <v>498</v>
      </c>
      <c r="M56" s="814"/>
      <c r="N56" s="815" t="s">
        <v>1405</v>
      </c>
      <c r="O56" s="812"/>
      <c r="P56" s="813"/>
      <c r="Q56" s="614"/>
      <c r="R56" s="307"/>
    </row>
    <row r="57" spans="1:18" s="154" customFormat="1" ht="21.95" customHeight="1" x14ac:dyDescent="0.4">
      <c r="A57" s="803" t="s">
        <v>493</v>
      </c>
      <c r="B57" s="817"/>
      <c r="C57" s="142" t="s">
        <v>1023</v>
      </c>
      <c r="D57" s="804"/>
      <c r="E57" s="142"/>
      <c r="F57" s="142"/>
      <c r="G57" s="614" t="s">
        <v>516</v>
      </c>
      <c r="H57" s="676" t="s">
        <v>193</v>
      </c>
      <c r="I57" s="675"/>
      <c r="J57" s="676">
        <v>3500</v>
      </c>
      <c r="K57" s="806">
        <v>2</v>
      </c>
      <c r="L57" s="142" t="s">
        <v>952</v>
      </c>
      <c r="M57" s="814"/>
      <c r="N57" s="815" t="s">
        <v>1404</v>
      </c>
      <c r="O57" s="674"/>
      <c r="P57" s="813">
        <v>39350</v>
      </c>
      <c r="Q57" s="156" t="s">
        <v>1432</v>
      </c>
      <c r="R57" s="307"/>
    </row>
    <row r="58" spans="1:18" s="154" customFormat="1" ht="21.95" customHeight="1" x14ac:dyDescent="0.4">
      <c r="A58" s="803"/>
      <c r="B58" s="817"/>
      <c r="C58" s="142" t="s">
        <v>1024</v>
      </c>
      <c r="D58" s="817"/>
      <c r="E58" s="142"/>
      <c r="F58" s="142"/>
      <c r="G58" s="614" t="s">
        <v>991</v>
      </c>
      <c r="H58" s="676"/>
      <c r="I58" s="675"/>
      <c r="J58" s="676"/>
      <c r="K58" s="806"/>
      <c r="L58" s="142"/>
      <c r="M58" s="814" t="s">
        <v>108</v>
      </c>
      <c r="N58" s="815" t="s">
        <v>108</v>
      </c>
      <c r="O58" s="674" t="s">
        <v>1504</v>
      </c>
      <c r="P58" s="916">
        <v>43899</v>
      </c>
      <c r="Q58" s="614" t="s">
        <v>1389</v>
      </c>
      <c r="R58" s="307" t="s">
        <v>197</v>
      </c>
    </row>
    <row r="59" spans="1:18" s="154" customFormat="1" ht="21.95" customHeight="1" x14ac:dyDescent="0.4">
      <c r="A59" s="803"/>
      <c r="B59" s="817"/>
      <c r="C59" s="142" t="s">
        <v>1025</v>
      </c>
      <c r="D59" s="817"/>
      <c r="E59" s="142"/>
      <c r="F59" s="142"/>
      <c r="G59" s="614" t="s">
        <v>1007</v>
      </c>
      <c r="H59" s="676"/>
      <c r="I59" s="675"/>
      <c r="J59" s="676"/>
      <c r="K59" s="806"/>
      <c r="L59" s="142"/>
      <c r="M59" s="814" t="s">
        <v>108</v>
      </c>
      <c r="N59" s="815" t="s">
        <v>108</v>
      </c>
      <c r="O59" s="674" t="s">
        <v>1504</v>
      </c>
      <c r="P59" s="916">
        <v>43899</v>
      </c>
      <c r="Q59" s="614" t="s">
        <v>1389</v>
      </c>
      <c r="R59" s="307" t="s">
        <v>197</v>
      </c>
    </row>
    <row r="60" spans="1:18" s="154" customFormat="1" ht="21.95" customHeight="1" x14ac:dyDescent="0.4">
      <c r="A60" s="803" t="s">
        <v>493</v>
      </c>
      <c r="B60" s="817"/>
      <c r="C60" s="142" t="s">
        <v>1026</v>
      </c>
      <c r="D60" s="817">
        <v>2</v>
      </c>
      <c r="E60" s="142"/>
      <c r="F60" s="142"/>
      <c r="G60" s="614" t="s">
        <v>1027</v>
      </c>
      <c r="H60" s="676" t="s">
        <v>193</v>
      </c>
      <c r="I60" s="675"/>
      <c r="J60" s="676"/>
      <c r="K60" s="806">
        <v>7</v>
      </c>
      <c r="L60" s="142" t="s">
        <v>974</v>
      </c>
      <c r="M60" s="814"/>
      <c r="N60" s="815" t="s">
        <v>1404</v>
      </c>
      <c r="O60" s="812"/>
      <c r="P60" s="813"/>
      <c r="Q60" s="614"/>
      <c r="R60" s="307" t="s">
        <v>197</v>
      </c>
    </row>
    <row r="61" spans="1:18" s="154" customFormat="1" ht="21.95" customHeight="1" x14ac:dyDescent="0.4">
      <c r="A61" s="803" t="s">
        <v>500</v>
      </c>
      <c r="B61" s="817"/>
      <c r="C61" s="142" t="s">
        <v>1028</v>
      </c>
      <c r="D61" s="817">
        <v>1</v>
      </c>
      <c r="E61" s="142"/>
      <c r="F61" s="142"/>
      <c r="G61" s="614" t="s">
        <v>1029</v>
      </c>
      <c r="H61" s="676" t="s">
        <v>193</v>
      </c>
      <c r="I61" s="675"/>
      <c r="J61" s="676"/>
      <c r="K61" s="806">
        <v>7</v>
      </c>
      <c r="L61" s="142" t="s">
        <v>974</v>
      </c>
      <c r="M61" s="814"/>
      <c r="N61" s="815" t="s">
        <v>1397</v>
      </c>
      <c r="O61" s="674"/>
      <c r="P61" s="813"/>
      <c r="Q61" s="614"/>
      <c r="R61" s="307" t="s">
        <v>197</v>
      </c>
    </row>
    <row r="62" spans="1:18" s="154" customFormat="1" ht="21.95" customHeight="1" x14ac:dyDescent="0.4">
      <c r="A62" s="803" t="s">
        <v>500</v>
      </c>
      <c r="B62" s="817"/>
      <c r="C62" s="142" t="s">
        <v>1030</v>
      </c>
      <c r="D62" s="817">
        <v>1</v>
      </c>
      <c r="E62" s="142"/>
      <c r="F62" s="142"/>
      <c r="G62" s="614" t="s">
        <v>1031</v>
      </c>
      <c r="H62" s="676" t="s">
        <v>193</v>
      </c>
      <c r="I62" s="675"/>
      <c r="J62" s="676"/>
      <c r="K62" s="806">
        <v>7</v>
      </c>
      <c r="L62" s="142" t="s">
        <v>974</v>
      </c>
      <c r="M62" s="814"/>
      <c r="N62" s="815" t="s">
        <v>1397</v>
      </c>
      <c r="O62" s="674"/>
      <c r="P62" s="813"/>
      <c r="Q62" s="614"/>
      <c r="R62" s="307"/>
    </row>
    <row r="63" spans="1:18" s="154" customFormat="1" ht="21.95" customHeight="1" x14ac:dyDescent="0.4">
      <c r="A63" s="803"/>
      <c r="B63" s="817"/>
      <c r="C63" s="142" t="s">
        <v>1032</v>
      </c>
      <c r="D63" s="817"/>
      <c r="E63" s="142"/>
      <c r="F63" s="142"/>
      <c r="G63" s="614" t="s">
        <v>1007</v>
      </c>
      <c r="H63" s="676"/>
      <c r="I63" s="675"/>
      <c r="J63" s="676"/>
      <c r="K63" s="806"/>
      <c r="L63" s="142"/>
      <c r="M63" s="814" t="s">
        <v>108</v>
      </c>
      <c r="N63" s="815" t="s">
        <v>108</v>
      </c>
      <c r="O63" s="674" t="s">
        <v>1504</v>
      </c>
      <c r="P63" s="916">
        <v>43899</v>
      </c>
      <c r="Q63" s="614" t="s">
        <v>1389</v>
      </c>
      <c r="R63" s="307" t="s">
        <v>197</v>
      </c>
    </row>
    <row r="64" spans="1:18" s="154" customFormat="1" ht="21.95" customHeight="1" x14ac:dyDescent="0.4">
      <c r="A64" s="803" t="s">
        <v>499</v>
      </c>
      <c r="B64" s="817" t="s">
        <v>487</v>
      </c>
      <c r="C64" s="142" t="s">
        <v>1033</v>
      </c>
      <c r="D64" s="804"/>
      <c r="E64" s="142"/>
      <c r="F64" s="142"/>
      <c r="G64" s="614" t="s">
        <v>526</v>
      </c>
      <c r="H64" s="676" t="s">
        <v>193</v>
      </c>
      <c r="I64" s="675"/>
      <c r="J64" s="676"/>
      <c r="K64" s="806">
        <v>3</v>
      </c>
      <c r="L64" s="142" t="s">
        <v>974</v>
      </c>
      <c r="M64" s="814"/>
      <c r="N64" s="815" t="s">
        <v>1400</v>
      </c>
      <c r="O64" s="674"/>
      <c r="P64" s="813"/>
      <c r="Q64" s="614"/>
      <c r="R64" s="307" t="s">
        <v>197</v>
      </c>
    </row>
    <row r="65" spans="1:18" s="154" customFormat="1" ht="21.95" customHeight="1" x14ac:dyDescent="0.4">
      <c r="A65" s="803" t="s">
        <v>493</v>
      </c>
      <c r="B65" s="817"/>
      <c r="C65" s="142" t="s">
        <v>1034</v>
      </c>
      <c r="D65" s="817">
        <v>2</v>
      </c>
      <c r="E65" s="142"/>
      <c r="F65" s="142"/>
      <c r="G65" s="614" t="s">
        <v>1035</v>
      </c>
      <c r="H65" s="676" t="s">
        <v>193</v>
      </c>
      <c r="I65" s="675"/>
      <c r="J65" s="676"/>
      <c r="K65" s="806">
        <v>3</v>
      </c>
      <c r="L65" s="142" t="s">
        <v>974</v>
      </c>
      <c r="M65" s="814"/>
      <c r="N65" s="815" t="s">
        <v>1404</v>
      </c>
      <c r="O65" s="674"/>
      <c r="P65" s="813">
        <v>33672</v>
      </c>
      <c r="Q65" s="614" t="s">
        <v>1421</v>
      </c>
      <c r="R65" s="307" t="s">
        <v>197</v>
      </c>
    </row>
    <row r="66" spans="1:18" s="154" customFormat="1" ht="21.95" customHeight="1" x14ac:dyDescent="0.4">
      <c r="A66" s="803"/>
      <c r="B66" s="817"/>
      <c r="C66" s="142" t="s">
        <v>1036</v>
      </c>
      <c r="D66" s="817"/>
      <c r="E66" s="142"/>
      <c r="F66" s="142"/>
      <c r="G66" s="614" t="s">
        <v>1007</v>
      </c>
      <c r="H66" s="676"/>
      <c r="I66" s="675"/>
      <c r="J66" s="676"/>
      <c r="K66" s="806"/>
      <c r="L66" s="142"/>
      <c r="M66" s="814" t="s">
        <v>108</v>
      </c>
      <c r="N66" s="815" t="s">
        <v>108</v>
      </c>
      <c r="O66" s="674" t="s">
        <v>1504</v>
      </c>
      <c r="P66" s="916">
        <v>43899</v>
      </c>
      <c r="Q66" s="614" t="s">
        <v>1389</v>
      </c>
      <c r="R66" s="307" t="s">
        <v>197</v>
      </c>
    </row>
    <row r="67" spans="1:18" s="154" customFormat="1" ht="21.95" customHeight="1" x14ac:dyDescent="0.4">
      <c r="A67" s="803" t="s">
        <v>499</v>
      </c>
      <c r="B67" s="817"/>
      <c r="C67" s="142" t="s">
        <v>1037</v>
      </c>
      <c r="D67" s="804"/>
      <c r="E67" s="142"/>
      <c r="F67" s="142"/>
      <c r="G67" s="614" t="s">
        <v>522</v>
      </c>
      <c r="H67" s="676" t="s">
        <v>193</v>
      </c>
      <c r="I67" s="675"/>
      <c r="J67" s="676"/>
      <c r="K67" s="806">
        <v>3</v>
      </c>
      <c r="L67" s="142" t="s">
        <v>974</v>
      </c>
      <c r="M67" s="814"/>
      <c r="N67" s="815" t="s">
        <v>1400</v>
      </c>
      <c r="O67" s="674"/>
      <c r="P67" s="813">
        <v>35537</v>
      </c>
      <c r="Q67" s="614" t="s">
        <v>1411</v>
      </c>
      <c r="R67" s="307" t="s">
        <v>197</v>
      </c>
    </row>
    <row r="68" spans="1:18" s="154" customFormat="1" ht="21.95" customHeight="1" x14ac:dyDescent="0.4">
      <c r="A68" s="803"/>
      <c r="B68" s="817"/>
      <c r="C68" s="142" t="s">
        <v>1038</v>
      </c>
      <c r="D68" s="817"/>
      <c r="E68" s="142"/>
      <c r="F68" s="142"/>
      <c r="G68" s="614" t="s">
        <v>1007</v>
      </c>
      <c r="H68" s="676"/>
      <c r="I68" s="675"/>
      <c r="J68" s="676"/>
      <c r="K68" s="806"/>
      <c r="L68" s="142"/>
      <c r="M68" s="814" t="s">
        <v>108</v>
      </c>
      <c r="N68" s="815" t="s">
        <v>108</v>
      </c>
      <c r="O68" s="674" t="s">
        <v>1504</v>
      </c>
      <c r="P68" s="916">
        <v>43899</v>
      </c>
      <c r="Q68" s="614" t="s">
        <v>1389</v>
      </c>
      <c r="R68" s="307" t="s">
        <v>197</v>
      </c>
    </row>
    <row r="69" spans="1:18" s="154" customFormat="1" ht="21.95" customHeight="1" x14ac:dyDescent="0.4">
      <c r="A69" s="803"/>
      <c r="B69" s="817"/>
      <c r="C69" s="142" t="s">
        <v>1039</v>
      </c>
      <c r="D69" s="817"/>
      <c r="E69" s="142"/>
      <c r="F69" s="142"/>
      <c r="G69" s="614" t="s">
        <v>1007</v>
      </c>
      <c r="H69" s="676"/>
      <c r="I69" s="675"/>
      <c r="J69" s="676"/>
      <c r="K69" s="806"/>
      <c r="L69" s="142"/>
      <c r="M69" s="814" t="s">
        <v>108</v>
      </c>
      <c r="N69" s="815" t="s">
        <v>108</v>
      </c>
      <c r="O69" s="674" t="s">
        <v>1504</v>
      </c>
      <c r="P69" s="916">
        <v>43899</v>
      </c>
      <c r="Q69" s="614" t="s">
        <v>1389</v>
      </c>
      <c r="R69" s="307" t="s">
        <v>197</v>
      </c>
    </row>
    <row r="70" spans="1:18" s="154" customFormat="1" ht="21.95" customHeight="1" x14ac:dyDescent="0.4">
      <c r="A70" s="803" t="s">
        <v>491</v>
      </c>
      <c r="B70" s="817"/>
      <c r="C70" s="142" t="s">
        <v>1040</v>
      </c>
      <c r="D70" s="804"/>
      <c r="E70" s="142"/>
      <c r="F70" s="142"/>
      <c r="G70" s="614" t="s">
        <v>521</v>
      </c>
      <c r="H70" s="676" t="s">
        <v>193</v>
      </c>
      <c r="I70" s="675"/>
      <c r="J70" s="676">
        <v>1</v>
      </c>
      <c r="K70" s="806">
        <v>1</v>
      </c>
      <c r="L70" s="142"/>
      <c r="M70" s="814"/>
      <c r="N70" s="815" t="s">
        <v>1393</v>
      </c>
      <c r="O70" s="674"/>
      <c r="P70" s="813"/>
      <c r="Q70" s="614"/>
      <c r="R70" s="307"/>
    </row>
    <row r="71" spans="1:18" s="154" customFormat="1" ht="21.95" customHeight="1" x14ac:dyDescent="0.4">
      <c r="A71" s="803" t="s">
        <v>493</v>
      </c>
      <c r="B71" s="817"/>
      <c r="C71" s="142" t="s">
        <v>1041</v>
      </c>
      <c r="D71" s="804"/>
      <c r="E71" s="142"/>
      <c r="F71" s="142"/>
      <c r="G71" s="614" t="s">
        <v>520</v>
      </c>
      <c r="H71" s="676" t="s">
        <v>193</v>
      </c>
      <c r="I71" s="675"/>
      <c r="J71" s="676">
        <v>3500</v>
      </c>
      <c r="K71" s="806">
        <v>2</v>
      </c>
      <c r="L71" s="142" t="s">
        <v>952</v>
      </c>
      <c r="M71" s="814"/>
      <c r="N71" s="815" t="s">
        <v>1404</v>
      </c>
      <c r="O71" s="812"/>
      <c r="P71" s="813">
        <v>39350</v>
      </c>
      <c r="Q71" s="156" t="s">
        <v>1432</v>
      </c>
      <c r="R71" s="307"/>
    </row>
    <row r="72" spans="1:18" s="154" customFormat="1" ht="21.95" customHeight="1" x14ac:dyDescent="0.4">
      <c r="A72" s="803"/>
      <c r="B72" s="817"/>
      <c r="C72" s="142" t="s">
        <v>1042</v>
      </c>
      <c r="D72" s="817"/>
      <c r="E72" s="142"/>
      <c r="F72" s="142"/>
      <c r="G72" s="614" t="s">
        <v>1007</v>
      </c>
      <c r="H72" s="676"/>
      <c r="I72" s="675"/>
      <c r="J72" s="676"/>
      <c r="K72" s="806"/>
      <c r="L72" s="142"/>
      <c r="M72" s="814" t="s">
        <v>108</v>
      </c>
      <c r="N72" s="815" t="s">
        <v>108</v>
      </c>
      <c r="O72" s="674" t="s">
        <v>1504</v>
      </c>
      <c r="P72" s="916">
        <v>43899</v>
      </c>
      <c r="Q72" s="614" t="s">
        <v>1389</v>
      </c>
      <c r="R72" s="307" t="s">
        <v>197</v>
      </c>
    </row>
    <row r="73" spans="1:18" s="154" customFormat="1" ht="21.95" customHeight="1" x14ac:dyDescent="0.4">
      <c r="A73" s="672" t="s">
        <v>499</v>
      </c>
      <c r="B73" s="817"/>
      <c r="C73" s="142" t="s">
        <v>1043</v>
      </c>
      <c r="D73" s="673"/>
      <c r="E73" s="142"/>
      <c r="F73" s="142"/>
      <c r="G73" s="614" t="s">
        <v>538</v>
      </c>
      <c r="H73" s="676" t="s">
        <v>193</v>
      </c>
      <c r="I73" s="675"/>
      <c r="J73" s="676">
        <v>1</v>
      </c>
      <c r="K73" s="806" t="s">
        <v>194</v>
      </c>
      <c r="L73" s="142" t="s">
        <v>243</v>
      </c>
      <c r="M73" s="814"/>
      <c r="N73" s="815" t="s">
        <v>1044</v>
      </c>
      <c r="O73" s="674" t="s">
        <v>1504</v>
      </c>
      <c r="P73" s="916">
        <v>43899</v>
      </c>
      <c r="Q73" s="614" t="s">
        <v>1389</v>
      </c>
      <c r="R73" s="307" t="s">
        <v>197</v>
      </c>
    </row>
    <row r="74" spans="1:18" s="154" customFormat="1" ht="21.95" customHeight="1" x14ac:dyDescent="0.4">
      <c r="A74" s="803" t="s">
        <v>499</v>
      </c>
      <c r="B74" s="817"/>
      <c r="C74" s="142" t="s">
        <v>1045</v>
      </c>
      <c r="D74" s="804"/>
      <c r="E74" s="142"/>
      <c r="F74" s="142"/>
      <c r="G74" s="614" t="s">
        <v>514</v>
      </c>
      <c r="H74" s="676" t="s">
        <v>193</v>
      </c>
      <c r="I74" s="675"/>
      <c r="J74" s="676">
        <v>1</v>
      </c>
      <c r="K74" s="806" t="s">
        <v>194</v>
      </c>
      <c r="L74" s="142" t="s">
        <v>515</v>
      </c>
      <c r="M74" s="814"/>
      <c r="N74" s="815" t="s">
        <v>1401</v>
      </c>
      <c r="O74" s="674" t="s">
        <v>1504</v>
      </c>
      <c r="P74" s="916">
        <v>43899</v>
      </c>
      <c r="Q74" s="614" t="s">
        <v>1389</v>
      </c>
      <c r="R74" s="307" t="s">
        <v>197</v>
      </c>
    </row>
    <row r="75" spans="1:18" s="154" customFormat="1" ht="21.95" customHeight="1" x14ac:dyDescent="0.4">
      <c r="A75" s="803" t="s">
        <v>493</v>
      </c>
      <c r="B75" s="817"/>
      <c r="C75" s="142" t="s">
        <v>1046</v>
      </c>
      <c r="D75" s="804">
        <v>2</v>
      </c>
      <c r="E75" s="142"/>
      <c r="F75" s="142"/>
      <c r="G75" s="614" t="s">
        <v>513</v>
      </c>
      <c r="H75" s="676" t="s">
        <v>193</v>
      </c>
      <c r="I75" s="675"/>
      <c r="J75" s="676">
        <v>1</v>
      </c>
      <c r="K75" s="806" t="s">
        <v>194</v>
      </c>
      <c r="L75" s="142" t="s">
        <v>543</v>
      </c>
      <c r="M75" s="814"/>
      <c r="N75" s="815" t="s">
        <v>1404</v>
      </c>
      <c r="O75" s="674"/>
      <c r="P75" s="813">
        <v>33672</v>
      </c>
      <c r="Q75" s="936" t="s">
        <v>1421</v>
      </c>
      <c r="R75" s="307" t="s">
        <v>197</v>
      </c>
    </row>
    <row r="76" spans="1:18" s="154" customFormat="1" ht="21.95" customHeight="1" x14ac:dyDescent="0.4">
      <c r="A76" s="803"/>
      <c r="B76" s="817"/>
      <c r="C76" s="142" t="s">
        <v>1047</v>
      </c>
      <c r="D76" s="817"/>
      <c r="E76" s="142"/>
      <c r="F76" s="142"/>
      <c r="G76" s="614" t="s">
        <v>1007</v>
      </c>
      <c r="H76" s="676"/>
      <c r="I76" s="675"/>
      <c r="J76" s="676"/>
      <c r="K76" s="806"/>
      <c r="L76" s="142"/>
      <c r="M76" s="814" t="s">
        <v>108</v>
      </c>
      <c r="N76" s="815" t="s">
        <v>108</v>
      </c>
      <c r="O76" s="674" t="s">
        <v>1504</v>
      </c>
      <c r="P76" s="916">
        <v>43899</v>
      </c>
      <c r="Q76" s="614" t="s">
        <v>1389</v>
      </c>
      <c r="R76" s="307" t="s">
        <v>197</v>
      </c>
    </row>
    <row r="77" spans="1:18" s="154" customFormat="1" ht="21.95" customHeight="1" x14ac:dyDescent="0.4">
      <c r="A77" s="803"/>
      <c r="B77" s="817"/>
      <c r="C77" s="142" t="s">
        <v>1048</v>
      </c>
      <c r="D77" s="817"/>
      <c r="E77" s="142"/>
      <c r="F77" s="142"/>
      <c r="G77" s="614" t="s">
        <v>1007</v>
      </c>
      <c r="H77" s="676"/>
      <c r="I77" s="675"/>
      <c r="J77" s="676"/>
      <c r="K77" s="806"/>
      <c r="L77" s="142"/>
      <c r="M77" s="814" t="s">
        <v>108</v>
      </c>
      <c r="N77" s="815" t="s">
        <v>108</v>
      </c>
      <c r="O77" s="674" t="s">
        <v>1504</v>
      </c>
      <c r="P77" s="916">
        <v>43899</v>
      </c>
      <c r="Q77" s="614" t="s">
        <v>1389</v>
      </c>
      <c r="R77" s="307" t="s">
        <v>197</v>
      </c>
    </row>
    <row r="78" spans="1:18" s="154" customFormat="1" ht="21.95" customHeight="1" x14ac:dyDescent="0.4">
      <c r="A78" s="803" t="s">
        <v>500</v>
      </c>
      <c r="B78" s="817"/>
      <c r="C78" s="142" t="s">
        <v>1049</v>
      </c>
      <c r="D78" s="817"/>
      <c r="E78" s="142"/>
      <c r="F78" s="142"/>
      <c r="G78" s="614" t="s">
        <v>1050</v>
      </c>
      <c r="H78" s="676" t="s">
        <v>193</v>
      </c>
      <c r="I78" s="675"/>
      <c r="J78" s="676"/>
      <c r="K78" s="806">
        <v>6</v>
      </c>
      <c r="L78" s="142" t="s">
        <v>974</v>
      </c>
      <c r="M78" s="814"/>
      <c r="N78" s="815" t="s">
        <v>1397</v>
      </c>
      <c r="O78" s="674"/>
      <c r="P78" s="813"/>
      <c r="Q78" s="614"/>
      <c r="R78" s="307"/>
    </row>
    <row r="79" spans="1:18" s="154" customFormat="1" ht="21.95" customHeight="1" x14ac:dyDescent="0.4">
      <c r="A79" s="803"/>
      <c r="B79" s="817"/>
      <c r="C79" s="142" t="s">
        <v>1051</v>
      </c>
      <c r="D79" s="817"/>
      <c r="E79" s="142"/>
      <c r="F79" s="142"/>
      <c r="G79" s="614" t="s">
        <v>1007</v>
      </c>
      <c r="H79" s="676"/>
      <c r="I79" s="675"/>
      <c r="J79" s="676"/>
      <c r="K79" s="806"/>
      <c r="L79" s="142"/>
      <c r="M79" s="814" t="s">
        <v>108</v>
      </c>
      <c r="N79" s="815" t="s">
        <v>108</v>
      </c>
      <c r="O79" s="674" t="s">
        <v>1504</v>
      </c>
      <c r="P79" s="916">
        <v>43899</v>
      </c>
      <c r="Q79" s="614" t="s">
        <v>1389</v>
      </c>
      <c r="R79" s="307" t="s">
        <v>197</v>
      </c>
    </row>
    <row r="80" spans="1:18" s="154" customFormat="1" ht="21.95" customHeight="1" x14ac:dyDescent="0.4">
      <c r="A80" s="803" t="s">
        <v>493</v>
      </c>
      <c r="B80" s="817" t="s">
        <v>487</v>
      </c>
      <c r="C80" s="142" t="s">
        <v>1052</v>
      </c>
      <c r="D80" s="804"/>
      <c r="E80" s="142"/>
      <c r="F80" s="142"/>
      <c r="G80" s="614" t="s">
        <v>1053</v>
      </c>
      <c r="H80" s="676" t="s">
        <v>193</v>
      </c>
      <c r="I80" s="675"/>
      <c r="J80" s="676">
        <v>1</v>
      </c>
      <c r="K80" s="806">
        <v>2</v>
      </c>
      <c r="L80" s="142" t="s">
        <v>511</v>
      </c>
      <c r="M80" s="814"/>
      <c r="N80" s="815" t="s">
        <v>1406</v>
      </c>
      <c r="O80" s="674"/>
      <c r="P80" s="813"/>
      <c r="Q80" s="614"/>
      <c r="R80" s="307"/>
    </row>
    <row r="81" spans="1:18" s="154" customFormat="1" ht="21.95" customHeight="1" x14ac:dyDescent="0.4">
      <c r="A81" s="803" t="s">
        <v>499</v>
      </c>
      <c r="B81" s="817"/>
      <c r="C81" s="142" t="s">
        <v>1054</v>
      </c>
      <c r="D81" s="804">
        <v>2</v>
      </c>
      <c r="E81" s="142"/>
      <c r="F81" s="142"/>
      <c r="G81" s="614" t="s">
        <v>510</v>
      </c>
      <c r="H81" s="676" t="s">
        <v>193</v>
      </c>
      <c r="I81" s="675"/>
      <c r="J81" s="676"/>
      <c r="K81" s="806">
        <v>5</v>
      </c>
      <c r="L81" s="142" t="s">
        <v>1055</v>
      </c>
      <c r="M81" s="814"/>
      <c r="N81" s="815" t="s">
        <v>1400</v>
      </c>
      <c r="O81" s="674"/>
      <c r="P81" s="813"/>
      <c r="Q81" s="614"/>
      <c r="R81" s="307"/>
    </row>
    <row r="82" spans="1:18" s="154" customFormat="1" ht="21.95" customHeight="1" x14ac:dyDescent="0.4">
      <c r="A82" s="803"/>
      <c r="B82" s="817"/>
      <c r="C82" s="142" t="s">
        <v>1056</v>
      </c>
      <c r="D82" s="817"/>
      <c r="E82" s="142"/>
      <c r="F82" s="142"/>
      <c r="G82" s="614" t="s">
        <v>1007</v>
      </c>
      <c r="H82" s="676"/>
      <c r="I82" s="675"/>
      <c r="J82" s="676"/>
      <c r="K82" s="806"/>
      <c r="L82" s="142"/>
      <c r="M82" s="814" t="s">
        <v>108</v>
      </c>
      <c r="N82" s="815" t="s">
        <v>108</v>
      </c>
      <c r="O82" s="674" t="s">
        <v>1504</v>
      </c>
      <c r="P82" s="916">
        <v>43899</v>
      </c>
      <c r="Q82" s="614" t="s">
        <v>1389</v>
      </c>
      <c r="R82" s="307" t="s">
        <v>197</v>
      </c>
    </row>
    <row r="83" spans="1:18" s="154" customFormat="1" ht="21.95" customHeight="1" x14ac:dyDescent="0.4">
      <c r="A83" s="803"/>
      <c r="B83" s="817"/>
      <c r="C83" s="142" t="s">
        <v>1057</v>
      </c>
      <c r="D83" s="817"/>
      <c r="E83" s="142"/>
      <c r="F83" s="142"/>
      <c r="G83" s="614" t="s">
        <v>1007</v>
      </c>
      <c r="H83" s="676"/>
      <c r="I83" s="675"/>
      <c r="J83" s="676"/>
      <c r="K83" s="806"/>
      <c r="L83" s="142"/>
      <c r="M83" s="814" t="s">
        <v>108</v>
      </c>
      <c r="N83" s="815" t="s">
        <v>108</v>
      </c>
      <c r="O83" s="674" t="s">
        <v>1504</v>
      </c>
      <c r="P83" s="916">
        <v>43899</v>
      </c>
      <c r="Q83" s="614" t="s">
        <v>1389</v>
      </c>
      <c r="R83" s="307" t="s">
        <v>197</v>
      </c>
    </row>
    <row r="84" spans="1:18" s="154" customFormat="1" ht="21.95" customHeight="1" x14ac:dyDescent="0.4">
      <c r="A84" s="803" t="s">
        <v>493</v>
      </c>
      <c r="B84" s="817"/>
      <c r="C84" s="142" t="s">
        <v>1058</v>
      </c>
      <c r="D84" s="817">
        <v>2</v>
      </c>
      <c r="E84" s="142"/>
      <c r="F84" s="142"/>
      <c r="G84" s="614" t="s">
        <v>1059</v>
      </c>
      <c r="H84" s="676" t="s">
        <v>193</v>
      </c>
      <c r="I84" s="675"/>
      <c r="J84" s="676"/>
      <c r="K84" s="806">
        <v>6</v>
      </c>
      <c r="L84" s="142" t="s">
        <v>974</v>
      </c>
      <c r="M84" s="814"/>
      <c r="N84" s="815" t="s">
        <v>1404</v>
      </c>
      <c r="O84" s="674"/>
      <c r="P84" s="813">
        <v>33672</v>
      </c>
      <c r="Q84" s="614" t="s">
        <v>1421</v>
      </c>
      <c r="R84" s="307"/>
    </row>
    <row r="85" spans="1:18" s="154" customFormat="1" ht="21.95" customHeight="1" x14ac:dyDescent="0.4">
      <c r="A85" s="803" t="s">
        <v>499</v>
      </c>
      <c r="B85" s="817"/>
      <c r="C85" s="142" t="s">
        <v>1060</v>
      </c>
      <c r="D85" s="804"/>
      <c r="E85" s="142"/>
      <c r="F85" s="142"/>
      <c r="G85" s="614" t="s">
        <v>505</v>
      </c>
      <c r="H85" s="676" t="s">
        <v>193</v>
      </c>
      <c r="I85" s="675"/>
      <c r="J85" s="676">
        <v>3500</v>
      </c>
      <c r="K85" s="806">
        <v>2</v>
      </c>
      <c r="L85" s="142" t="s">
        <v>952</v>
      </c>
      <c r="M85" s="814"/>
      <c r="N85" s="815" t="s">
        <v>1400</v>
      </c>
      <c r="O85" s="674"/>
      <c r="P85" s="813"/>
      <c r="Q85" s="614"/>
      <c r="R85" s="307"/>
    </row>
    <row r="86" spans="1:18" s="154" customFormat="1" ht="21.95" customHeight="1" x14ac:dyDescent="0.4">
      <c r="A86" s="803" t="s">
        <v>493</v>
      </c>
      <c r="B86" s="817"/>
      <c r="C86" s="142" t="s">
        <v>1061</v>
      </c>
      <c r="D86" s="817">
        <v>1</v>
      </c>
      <c r="E86" s="142"/>
      <c r="F86" s="142"/>
      <c r="G86" s="614" t="s">
        <v>1062</v>
      </c>
      <c r="H86" s="676" t="s">
        <v>193</v>
      </c>
      <c r="I86" s="675"/>
      <c r="J86" s="676"/>
      <c r="K86" s="806">
        <v>7</v>
      </c>
      <c r="L86" s="142" t="s">
        <v>974</v>
      </c>
      <c r="M86" s="814"/>
      <c r="N86" s="815" t="s">
        <v>1404</v>
      </c>
      <c r="O86" s="674"/>
      <c r="P86" s="813"/>
      <c r="Q86" s="614"/>
      <c r="R86" s="307"/>
    </row>
    <row r="87" spans="1:18" s="154" customFormat="1" ht="21.95" customHeight="1" x14ac:dyDescent="0.4">
      <c r="A87" s="803"/>
      <c r="B87" s="817"/>
      <c r="C87" s="142" t="s">
        <v>1063</v>
      </c>
      <c r="D87" s="817"/>
      <c r="E87" s="142"/>
      <c r="F87" s="142"/>
      <c r="G87" s="614" t="s">
        <v>1007</v>
      </c>
      <c r="H87" s="676"/>
      <c r="I87" s="675"/>
      <c r="J87" s="676"/>
      <c r="K87" s="806"/>
      <c r="L87" s="142"/>
      <c r="M87" s="814" t="s">
        <v>108</v>
      </c>
      <c r="N87" s="815" t="s">
        <v>108</v>
      </c>
      <c r="O87" s="674" t="s">
        <v>1504</v>
      </c>
      <c r="P87" s="916">
        <v>43899</v>
      </c>
      <c r="Q87" s="614" t="s">
        <v>1389</v>
      </c>
      <c r="R87" s="307" t="s">
        <v>197</v>
      </c>
    </row>
    <row r="88" spans="1:18" s="154" customFormat="1" ht="21.95" customHeight="1" x14ac:dyDescent="0.4">
      <c r="A88" s="803"/>
      <c r="B88" s="817"/>
      <c r="C88" s="142" t="s">
        <v>1064</v>
      </c>
      <c r="D88" s="817"/>
      <c r="E88" s="142"/>
      <c r="F88" s="142"/>
      <c r="G88" s="614" t="s">
        <v>1007</v>
      </c>
      <c r="H88" s="676"/>
      <c r="I88" s="675"/>
      <c r="J88" s="676"/>
      <c r="K88" s="806"/>
      <c r="L88" s="142"/>
      <c r="M88" s="814" t="s">
        <v>108</v>
      </c>
      <c r="N88" s="815" t="s">
        <v>108</v>
      </c>
      <c r="O88" s="674" t="s">
        <v>1504</v>
      </c>
      <c r="P88" s="916">
        <v>43899</v>
      </c>
      <c r="Q88" s="614" t="s">
        <v>1389</v>
      </c>
      <c r="R88" s="307" t="s">
        <v>197</v>
      </c>
    </row>
    <row r="89" spans="1:18" s="154" customFormat="1" ht="21.95" customHeight="1" x14ac:dyDescent="0.4">
      <c r="A89" s="803"/>
      <c r="B89" s="817"/>
      <c r="C89" s="142" t="s">
        <v>1065</v>
      </c>
      <c r="D89" s="817"/>
      <c r="E89" s="142"/>
      <c r="F89" s="142"/>
      <c r="G89" s="614" t="s">
        <v>1007</v>
      </c>
      <c r="H89" s="676"/>
      <c r="I89" s="675"/>
      <c r="J89" s="676"/>
      <c r="K89" s="806"/>
      <c r="L89" s="142"/>
      <c r="M89" s="814" t="s">
        <v>108</v>
      </c>
      <c r="N89" s="815" t="s">
        <v>108</v>
      </c>
      <c r="O89" s="674" t="s">
        <v>1504</v>
      </c>
      <c r="P89" s="916">
        <v>43899</v>
      </c>
      <c r="Q89" s="614" t="s">
        <v>1389</v>
      </c>
      <c r="R89" s="307" t="s">
        <v>197</v>
      </c>
    </row>
    <row r="90" spans="1:18" s="154" customFormat="1" ht="21.95" customHeight="1" x14ac:dyDescent="0.4">
      <c r="A90" s="803" t="s">
        <v>493</v>
      </c>
      <c r="B90" s="817" t="s">
        <v>487</v>
      </c>
      <c r="C90" s="142" t="s">
        <v>1066</v>
      </c>
      <c r="D90" s="804">
        <v>9</v>
      </c>
      <c r="E90" s="142"/>
      <c r="F90" s="142"/>
      <c r="G90" s="614" t="s">
        <v>1067</v>
      </c>
      <c r="H90" s="676" t="s">
        <v>193</v>
      </c>
      <c r="I90" s="675">
        <v>600</v>
      </c>
      <c r="J90" s="676">
        <v>1</v>
      </c>
      <c r="K90" s="806" t="s">
        <v>194</v>
      </c>
      <c r="L90" s="142" t="s">
        <v>1068</v>
      </c>
      <c r="M90" s="814" t="s">
        <v>197</v>
      </c>
      <c r="N90" s="815" t="s">
        <v>1407</v>
      </c>
      <c r="O90" s="674" t="s">
        <v>1431</v>
      </c>
      <c r="P90" s="808">
        <v>39350</v>
      </c>
      <c r="Q90" s="935" t="s">
        <v>1432</v>
      </c>
      <c r="R90" s="307" t="s">
        <v>197</v>
      </c>
    </row>
    <row r="91" spans="1:18" s="154" customFormat="1" ht="21.95" customHeight="1" x14ac:dyDescent="0.4">
      <c r="A91" s="803" t="s">
        <v>500</v>
      </c>
      <c r="B91" s="817"/>
      <c r="C91" s="142" t="s">
        <v>1069</v>
      </c>
      <c r="D91" s="817">
        <v>2</v>
      </c>
      <c r="E91" s="142"/>
      <c r="F91" s="142"/>
      <c r="G91" s="614" t="s">
        <v>1070</v>
      </c>
      <c r="H91" s="676" t="s">
        <v>193</v>
      </c>
      <c r="I91" s="675"/>
      <c r="J91" s="676"/>
      <c r="K91" s="806">
        <v>7</v>
      </c>
      <c r="L91" s="142" t="s">
        <v>974</v>
      </c>
      <c r="M91" s="814"/>
      <c r="N91" s="815" t="s">
        <v>1397</v>
      </c>
      <c r="O91" s="812"/>
      <c r="P91" s="813"/>
      <c r="Q91" s="614"/>
      <c r="R91" s="307"/>
    </row>
    <row r="92" spans="1:18" s="154" customFormat="1" ht="21.95" customHeight="1" x14ac:dyDescent="0.4">
      <c r="A92" s="803"/>
      <c r="B92" s="817"/>
      <c r="C92" s="142" t="s">
        <v>1071</v>
      </c>
      <c r="D92" s="817">
        <v>2</v>
      </c>
      <c r="E92" s="142"/>
      <c r="F92" s="142"/>
      <c r="G92" s="614" t="s">
        <v>1072</v>
      </c>
      <c r="H92" s="676" t="s">
        <v>193</v>
      </c>
      <c r="I92" s="675"/>
      <c r="J92" s="676"/>
      <c r="K92" s="806">
        <v>7</v>
      </c>
      <c r="L92" s="142"/>
      <c r="M92" s="814"/>
      <c r="N92" s="811" t="s">
        <v>209</v>
      </c>
      <c r="O92" s="812"/>
      <c r="P92" s="813"/>
      <c r="Q92" s="614"/>
      <c r="R92" s="307"/>
    </row>
    <row r="93" spans="1:18" s="154" customFormat="1" ht="21.95" customHeight="1" x14ac:dyDescent="0.4">
      <c r="A93" s="803" t="s">
        <v>499</v>
      </c>
      <c r="B93" s="817" t="s">
        <v>487</v>
      </c>
      <c r="C93" s="142" t="s">
        <v>1073</v>
      </c>
      <c r="D93" s="804"/>
      <c r="E93" s="142"/>
      <c r="F93" s="142"/>
      <c r="G93" s="614" t="s">
        <v>504</v>
      </c>
      <c r="H93" s="676" t="s">
        <v>193</v>
      </c>
      <c r="I93" s="675"/>
      <c r="J93" s="676">
        <v>1</v>
      </c>
      <c r="K93" s="806" t="s">
        <v>194</v>
      </c>
      <c r="L93" s="142" t="s">
        <v>498</v>
      </c>
      <c r="M93" s="814"/>
      <c r="N93" s="815" t="s">
        <v>1402</v>
      </c>
      <c r="O93" s="812"/>
      <c r="P93" s="813"/>
      <c r="Q93" s="614"/>
      <c r="R93" s="307" t="s">
        <v>197</v>
      </c>
    </row>
    <row r="94" spans="1:18" s="154" customFormat="1" ht="21.95" customHeight="1" x14ac:dyDescent="0.4">
      <c r="A94" s="803" t="s">
        <v>493</v>
      </c>
      <c r="B94" s="817" t="s">
        <v>487</v>
      </c>
      <c r="C94" s="142" t="s">
        <v>1074</v>
      </c>
      <c r="D94" s="817"/>
      <c r="E94" s="142"/>
      <c r="F94" s="142"/>
      <c r="G94" s="614" t="s">
        <v>1075</v>
      </c>
      <c r="H94" s="676" t="s">
        <v>193</v>
      </c>
      <c r="I94" s="675"/>
      <c r="J94" s="676">
        <v>1</v>
      </c>
      <c r="K94" s="806" t="s">
        <v>194</v>
      </c>
      <c r="L94" s="142" t="s">
        <v>1076</v>
      </c>
      <c r="M94" s="814"/>
      <c r="N94" s="815" t="s">
        <v>1404</v>
      </c>
      <c r="O94" s="674"/>
      <c r="P94" s="813"/>
      <c r="Q94" s="614"/>
      <c r="R94" s="307" t="s">
        <v>197</v>
      </c>
    </row>
    <row r="95" spans="1:18" s="154" customFormat="1" ht="21.95" customHeight="1" x14ac:dyDescent="0.4">
      <c r="A95" s="803" t="s">
        <v>500</v>
      </c>
      <c r="B95" s="817"/>
      <c r="C95" s="142" t="s">
        <v>1077</v>
      </c>
      <c r="D95" s="804">
        <v>1</v>
      </c>
      <c r="E95" s="142"/>
      <c r="F95" s="142"/>
      <c r="G95" s="614" t="s">
        <v>503</v>
      </c>
      <c r="H95" s="676" t="s">
        <v>193</v>
      </c>
      <c r="I95" s="675"/>
      <c r="J95" s="676">
        <v>1</v>
      </c>
      <c r="K95" s="806" t="s">
        <v>194</v>
      </c>
      <c r="L95" s="142" t="s">
        <v>498</v>
      </c>
      <c r="M95" s="814" t="s">
        <v>197</v>
      </c>
      <c r="N95" s="815" t="s">
        <v>1397</v>
      </c>
      <c r="O95" s="674"/>
      <c r="P95" s="813">
        <v>36798</v>
      </c>
      <c r="Q95" s="614" t="s">
        <v>1419</v>
      </c>
      <c r="R95" s="307" t="s">
        <v>197</v>
      </c>
    </row>
    <row r="96" spans="1:18" s="154" customFormat="1" ht="21.95" customHeight="1" x14ac:dyDescent="0.4">
      <c r="A96" s="803" t="s">
        <v>493</v>
      </c>
      <c r="B96" s="817"/>
      <c r="C96" s="142" t="s">
        <v>1078</v>
      </c>
      <c r="D96" s="804"/>
      <c r="E96" s="142"/>
      <c r="F96" s="142"/>
      <c r="G96" s="614" t="s">
        <v>1079</v>
      </c>
      <c r="H96" s="676" t="s">
        <v>193</v>
      </c>
      <c r="I96" s="675">
        <v>1750</v>
      </c>
      <c r="J96" s="676">
        <v>1</v>
      </c>
      <c r="K96" s="806" t="s">
        <v>194</v>
      </c>
      <c r="L96" s="142" t="s">
        <v>502</v>
      </c>
      <c r="M96" s="814"/>
      <c r="N96" s="815" t="s">
        <v>1404</v>
      </c>
      <c r="O96" s="674"/>
      <c r="P96" s="820"/>
      <c r="Q96" s="935"/>
      <c r="R96" s="307"/>
    </row>
    <row r="97" spans="1:18" s="154" customFormat="1" ht="21.95" customHeight="1" x14ac:dyDescent="0.4">
      <c r="A97" s="803"/>
      <c r="B97" s="817"/>
      <c r="C97" s="142" t="s">
        <v>1080</v>
      </c>
      <c r="D97" s="804"/>
      <c r="E97" s="142"/>
      <c r="F97" s="142"/>
      <c r="G97" s="614" t="s">
        <v>1007</v>
      </c>
      <c r="H97" s="676"/>
      <c r="I97" s="675"/>
      <c r="J97" s="676"/>
      <c r="K97" s="806"/>
      <c r="L97" s="142"/>
      <c r="M97" s="814" t="s">
        <v>108</v>
      </c>
      <c r="N97" s="815" t="s">
        <v>108</v>
      </c>
      <c r="O97" s="674" t="s">
        <v>1504</v>
      </c>
      <c r="P97" s="916">
        <v>43899</v>
      </c>
      <c r="Q97" s="614" t="s">
        <v>1389</v>
      </c>
      <c r="R97" s="307" t="s">
        <v>197</v>
      </c>
    </row>
    <row r="98" spans="1:18" s="154" customFormat="1" ht="21.95" customHeight="1" x14ac:dyDescent="0.4">
      <c r="A98" s="803"/>
      <c r="B98" s="817"/>
      <c r="C98" s="142" t="s">
        <v>1081</v>
      </c>
      <c r="D98" s="817"/>
      <c r="E98" s="142"/>
      <c r="F98" s="142"/>
      <c r="G98" s="614" t="s">
        <v>1007</v>
      </c>
      <c r="H98" s="676"/>
      <c r="I98" s="675"/>
      <c r="J98" s="676"/>
      <c r="K98" s="806"/>
      <c r="L98" s="142"/>
      <c r="M98" s="814" t="s">
        <v>108</v>
      </c>
      <c r="N98" s="815" t="s">
        <v>108</v>
      </c>
      <c r="O98" s="674" t="s">
        <v>1504</v>
      </c>
      <c r="P98" s="916">
        <v>43899</v>
      </c>
      <c r="Q98" s="614" t="s">
        <v>1389</v>
      </c>
      <c r="R98" s="307" t="s">
        <v>197</v>
      </c>
    </row>
    <row r="99" spans="1:18" s="154" customFormat="1" ht="21.95" customHeight="1" x14ac:dyDescent="0.4">
      <c r="A99" s="803"/>
      <c r="B99" s="817"/>
      <c r="C99" s="142" t="s">
        <v>1082</v>
      </c>
      <c r="D99" s="817"/>
      <c r="E99" s="142"/>
      <c r="F99" s="142"/>
      <c r="G99" s="614" t="s">
        <v>1007</v>
      </c>
      <c r="H99" s="676"/>
      <c r="I99" s="675"/>
      <c r="J99" s="676"/>
      <c r="K99" s="806"/>
      <c r="L99" s="142"/>
      <c r="M99" s="814" t="s">
        <v>108</v>
      </c>
      <c r="N99" s="815" t="s">
        <v>108</v>
      </c>
      <c r="O99" s="674" t="s">
        <v>1504</v>
      </c>
      <c r="P99" s="916">
        <v>43899</v>
      </c>
      <c r="Q99" s="614" t="s">
        <v>1389</v>
      </c>
      <c r="R99" s="307" t="s">
        <v>197</v>
      </c>
    </row>
    <row r="100" spans="1:18" s="154" customFormat="1" ht="21.95" customHeight="1" x14ac:dyDescent="0.4">
      <c r="A100" s="803"/>
      <c r="B100" s="817"/>
      <c r="C100" s="142" t="s">
        <v>1083</v>
      </c>
      <c r="D100" s="817"/>
      <c r="E100" s="142"/>
      <c r="F100" s="142"/>
      <c r="G100" s="614" t="s">
        <v>1007</v>
      </c>
      <c r="H100" s="676"/>
      <c r="I100" s="675"/>
      <c r="J100" s="676"/>
      <c r="K100" s="806"/>
      <c r="L100" s="142"/>
      <c r="M100" s="814" t="s">
        <v>108</v>
      </c>
      <c r="N100" s="815" t="s">
        <v>108</v>
      </c>
      <c r="O100" s="674" t="s">
        <v>1504</v>
      </c>
      <c r="P100" s="916">
        <v>43899</v>
      </c>
      <c r="Q100" s="614" t="s">
        <v>1389</v>
      </c>
      <c r="R100" s="307" t="s">
        <v>197</v>
      </c>
    </row>
    <row r="101" spans="1:18" s="154" customFormat="1" ht="21.95" customHeight="1" x14ac:dyDescent="0.4">
      <c r="A101" s="803" t="s">
        <v>499</v>
      </c>
      <c r="B101" s="817"/>
      <c r="C101" s="142" t="s">
        <v>1084</v>
      </c>
      <c r="D101" s="804"/>
      <c r="E101" s="142"/>
      <c r="F101" s="142"/>
      <c r="G101" s="821" t="s">
        <v>1085</v>
      </c>
      <c r="H101" s="676" t="s">
        <v>193</v>
      </c>
      <c r="I101" s="675"/>
      <c r="J101" s="676"/>
      <c r="K101" s="806">
        <v>7</v>
      </c>
      <c r="L101" s="142"/>
      <c r="M101" s="814"/>
      <c r="N101" s="815" t="s">
        <v>1400</v>
      </c>
      <c r="O101" s="812"/>
      <c r="P101" s="816"/>
      <c r="Q101" s="614"/>
      <c r="R101" s="612"/>
    </row>
    <row r="102" spans="1:18" s="154" customFormat="1" ht="21.95" customHeight="1" x14ac:dyDescent="0.4">
      <c r="A102" s="803" t="s">
        <v>500</v>
      </c>
      <c r="B102" s="817"/>
      <c r="C102" s="142" t="s">
        <v>1086</v>
      </c>
      <c r="D102" s="804"/>
      <c r="E102" s="142"/>
      <c r="F102" s="142"/>
      <c r="G102" s="821" t="s">
        <v>1087</v>
      </c>
      <c r="H102" s="676" t="s">
        <v>193</v>
      </c>
      <c r="I102" s="675"/>
      <c r="J102" s="676"/>
      <c r="K102" s="806">
        <v>6</v>
      </c>
      <c r="L102" s="142" t="s">
        <v>974</v>
      </c>
      <c r="M102" s="814"/>
      <c r="N102" s="815" t="s">
        <v>1397</v>
      </c>
      <c r="O102" s="812"/>
      <c r="P102" s="816"/>
      <c r="Q102" s="614"/>
      <c r="R102" s="612"/>
    </row>
    <row r="103" spans="1:18" s="154" customFormat="1" ht="21.95" customHeight="1" x14ac:dyDescent="0.4">
      <c r="A103" s="803" t="s">
        <v>499</v>
      </c>
      <c r="B103" s="817"/>
      <c r="C103" s="142" t="s">
        <v>1088</v>
      </c>
      <c r="D103" s="804"/>
      <c r="E103" s="142"/>
      <c r="F103" s="142"/>
      <c r="G103" s="821" t="s">
        <v>1089</v>
      </c>
      <c r="H103" s="676" t="s">
        <v>193</v>
      </c>
      <c r="I103" s="675"/>
      <c r="J103" s="676"/>
      <c r="K103" s="806">
        <v>5</v>
      </c>
      <c r="L103" s="142" t="s">
        <v>1090</v>
      </c>
      <c r="M103" s="814"/>
      <c r="N103" s="815" t="s">
        <v>1400</v>
      </c>
      <c r="O103" s="812"/>
      <c r="P103" s="816"/>
      <c r="Q103" s="614"/>
      <c r="R103" s="612"/>
    </row>
    <row r="104" spans="1:18" s="154" customFormat="1" ht="21.95" customHeight="1" x14ac:dyDescent="0.4">
      <c r="A104" s="803"/>
      <c r="B104" s="817"/>
      <c r="C104" s="142" t="s">
        <v>1091</v>
      </c>
      <c r="D104" s="804"/>
      <c r="E104" s="142"/>
      <c r="F104" s="142"/>
      <c r="G104" s="614" t="s">
        <v>1007</v>
      </c>
      <c r="H104" s="676"/>
      <c r="I104" s="675"/>
      <c r="J104" s="676"/>
      <c r="K104" s="806"/>
      <c r="L104" s="142"/>
      <c r="M104" s="814" t="s">
        <v>108</v>
      </c>
      <c r="N104" s="815" t="s">
        <v>108</v>
      </c>
      <c r="O104" s="674" t="s">
        <v>1504</v>
      </c>
      <c r="P104" s="916">
        <v>43899</v>
      </c>
      <c r="Q104" s="614" t="s">
        <v>1389</v>
      </c>
      <c r="R104" s="307" t="s">
        <v>197</v>
      </c>
    </row>
    <row r="105" spans="1:18" s="154" customFormat="1" ht="21.95" customHeight="1" x14ac:dyDescent="0.4">
      <c r="A105" s="803" t="s">
        <v>493</v>
      </c>
      <c r="B105" s="817" t="s">
        <v>487</v>
      </c>
      <c r="C105" s="142" t="s">
        <v>1092</v>
      </c>
      <c r="D105" s="804">
        <v>3</v>
      </c>
      <c r="E105" s="142"/>
      <c r="F105" s="142"/>
      <c r="G105" s="614" t="s">
        <v>1093</v>
      </c>
      <c r="H105" s="676" t="s">
        <v>193</v>
      </c>
      <c r="I105" s="675"/>
      <c r="J105" s="676"/>
      <c r="K105" s="806">
        <v>4</v>
      </c>
      <c r="L105" s="142" t="s">
        <v>1094</v>
      </c>
      <c r="M105" s="814"/>
      <c r="N105" s="815" t="s">
        <v>1404</v>
      </c>
      <c r="O105" s="812"/>
      <c r="P105" s="816"/>
      <c r="Q105" s="614"/>
      <c r="R105" s="612"/>
    </row>
    <row r="106" spans="1:18" s="154" customFormat="1" ht="21.95" customHeight="1" x14ac:dyDescent="0.4">
      <c r="A106" s="803" t="s">
        <v>493</v>
      </c>
      <c r="B106" s="817"/>
      <c r="C106" s="142" t="s">
        <v>1095</v>
      </c>
      <c r="D106" s="804">
        <v>1</v>
      </c>
      <c r="E106" s="142"/>
      <c r="F106" s="142"/>
      <c r="G106" s="821" t="s">
        <v>1096</v>
      </c>
      <c r="H106" s="676" t="s">
        <v>193</v>
      </c>
      <c r="I106" s="675"/>
      <c r="J106" s="676"/>
      <c r="K106" s="806">
        <v>5</v>
      </c>
      <c r="L106" s="142" t="s">
        <v>1097</v>
      </c>
      <c r="M106" s="814"/>
      <c r="N106" s="815" t="s">
        <v>1404</v>
      </c>
      <c r="O106" s="674"/>
      <c r="P106" s="816"/>
      <c r="Q106" s="614"/>
      <c r="R106" s="612"/>
    </row>
    <row r="107" spans="1:18" s="154" customFormat="1" ht="21.95" customHeight="1" x14ac:dyDescent="0.4">
      <c r="A107" s="803" t="s">
        <v>493</v>
      </c>
      <c r="B107" s="817" t="s">
        <v>487</v>
      </c>
      <c r="C107" s="142" t="s">
        <v>1098</v>
      </c>
      <c r="D107" s="804">
        <v>3</v>
      </c>
      <c r="E107" s="142"/>
      <c r="F107" s="142"/>
      <c r="G107" s="614" t="s">
        <v>1099</v>
      </c>
      <c r="H107" s="676" t="s">
        <v>193</v>
      </c>
      <c r="I107" s="675"/>
      <c r="J107" s="676">
        <v>1</v>
      </c>
      <c r="K107" s="806">
        <v>1</v>
      </c>
      <c r="L107" s="142" t="s">
        <v>1100</v>
      </c>
      <c r="M107" s="814"/>
      <c r="N107" s="815" t="s">
        <v>1408</v>
      </c>
      <c r="O107" s="812"/>
      <c r="P107" s="813"/>
      <c r="Q107" s="614"/>
      <c r="R107" s="307" t="s">
        <v>197</v>
      </c>
    </row>
    <row r="108" spans="1:18" s="154" customFormat="1" ht="21.95" customHeight="1" x14ac:dyDescent="0.4">
      <c r="A108" s="803"/>
      <c r="B108" s="817"/>
      <c r="C108" s="142" t="s">
        <v>1101</v>
      </c>
      <c r="D108" s="804"/>
      <c r="E108" s="142"/>
      <c r="F108" s="142"/>
      <c r="G108" s="614" t="s">
        <v>1007</v>
      </c>
      <c r="H108" s="676"/>
      <c r="I108" s="675"/>
      <c r="J108" s="676"/>
      <c r="K108" s="806"/>
      <c r="L108" s="142"/>
      <c r="M108" s="814" t="s">
        <v>108</v>
      </c>
      <c r="N108" s="815" t="s">
        <v>108</v>
      </c>
      <c r="O108" s="674" t="s">
        <v>1504</v>
      </c>
      <c r="P108" s="916">
        <v>43899</v>
      </c>
      <c r="Q108" s="614" t="s">
        <v>1389</v>
      </c>
      <c r="R108" s="307" t="s">
        <v>197</v>
      </c>
    </row>
    <row r="109" spans="1:18" s="154" customFormat="1" ht="21.95" customHeight="1" x14ac:dyDescent="0.4">
      <c r="A109" s="803" t="s">
        <v>493</v>
      </c>
      <c r="B109" s="817"/>
      <c r="C109" s="142" t="s">
        <v>1102</v>
      </c>
      <c r="D109" s="804">
        <v>1</v>
      </c>
      <c r="E109" s="142"/>
      <c r="F109" s="142"/>
      <c r="G109" s="614" t="s">
        <v>1103</v>
      </c>
      <c r="H109" s="676" t="s">
        <v>193</v>
      </c>
      <c r="I109" s="675"/>
      <c r="J109" s="676"/>
      <c r="K109" s="806">
        <v>5</v>
      </c>
      <c r="L109" s="142"/>
      <c r="M109" s="814"/>
      <c r="N109" s="815" t="s">
        <v>1404</v>
      </c>
      <c r="O109" s="812"/>
      <c r="P109" s="816"/>
      <c r="Q109" s="614"/>
      <c r="R109" s="612"/>
    </row>
    <row r="110" spans="1:18" s="154" customFormat="1" ht="21.95" customHeight="1" x14ac:dyDescent="0.4">
      <c r="A110" s="803" t="s">
        <v>493</v>
      </c>
      <c r="B110" s="817" t="s">
        <v>487</v>
      </c>
      <c r="C110" s="142" t="s">
        <v>936</v>
      </c>
      <c r="D110" s="804">
        <v>2</v>
      </c>
      <c r="E110" s="142"/>
      <c r="F110" s="142"/>
      <c r="G110" s="821" t="s">
        <v>1104</v>
      </c>
      <c r="H110" s="676" t="s">
        <v>193</v>
      </c>
      <c r="I110" s="675"/>
      <c r="J110" s="676"/>
      <c r="K110" s="806">
        <v>6</v>
      </c>
      <c r="L110" s="142"/>
      <c r="M110" s="814"/>
      <c r="N110" s="815" t="s">
        <v>1404</v>
      </c>
      <c r="O110" s="812"/>
      <c r="P110" s="816"/>
      <c r="Q110" s="614"/>
      <c r="R110" s="612"/>
    </row>
    <row r="111" spans="1:18" s="154" customFormat="1" ht="21.95" customHeight="1" x14ac:dyDescent="0.4">
      <c r="A111" s="803" t="s">
        <v>500</v>
      </c>
      <c r="B111" s="817"/>
      <c r="C111" s="142" t="s">
        <v>1105</v>
      </c>
      <c r="D111" s="804">
        <v>1</v>
      </c>
      <c r="E111" s="142"/>
      <c r="F111" s="142"/>
      <c r="G111" s="821" t="s">
        <v>1106</v>
      </c>
      <c r="H111" s="676" t="s">
        <v>193</v>
      </c>
      <c r="I111" s="675"/>
      <c r="J111" s="676"/>
      <c r="K111" s="806">
        <v>6</v>
      </c>
      <c r="L111" s="142" t="s">
        <v>974</v>
      </c>
      <c r="M111" s="814"/>
      <c r="N111" s="815" t="s">
        <v>1397</v>
      </c>
      <c r="O111" s="812"/>
      <c r="P111" s="816"/>
      <c r="Q111" s="614"/>
      <c r="R111" s="612"/>
    </row>
    <row r="112" spans="1:18" s="154" customFormat="1" ht="21.95" customHeight="1" x14ac:dyDescent="0.4">
      <c r="A112" s="803" t="s">
        <v>499</v>
      </c>
      <c r="B112" s="817"/>
      <c r="C112" s="142" t="s">
        <v>1107</v>
      </c>
      <c r="D112" s="804"/>
      <c r="E112" s="142"/>
      <c r="F112" s="142"/>
      <c r="G112" s="614" t="s">
        <v>1007</v>
      </c>
      <c r="H112" s="676"/>
      <c r="I112" s="675"/>
      <c r="J112" s="676"/>
      <c r="K112" s="806"/>
      <c r="L112" s="142"/>
      <c r="M112" s="814" t="s">
        <v>108</v>
      </c>
      <c r="N112" s="815" t="s">
        <v>108</v>
      </c>
      <c r="O112" s="674" t="s">
        <v>1504</v>
      </c>
      <c r="P112" s="916">
        <v>43899</v>
      </c>
      <c r="Q112" s="614" t="s">
        <v>1389</v>
      </c>
      <c r="R112" s="307" t="s">
        <v>197</v>
      </c>
    </row>
    <row r="113" spans="1:18" s="154" customFormat="1" ht="21.95" customHeight="1" x14ac:dyDescent="0.4">
      <c r="A113" s="803"/>
      <c r="B113" s="817"/>
      <c r="C113" s="142" t="s">
        <v>1108</v>
      </c>
      <c r="D113" s="804">
        <v>7</v>
      </c>
      <c r="E113" s="142"/>
      <c r="F113" s="142"/>
      <c r="G113" s="614" t="s">
        <v>1109</v>
      </c>
      <c r="H113" s="676" t="s">
        <v>193</v>
      </c>
      <c r="I113" s="675"/>
      <c r="J113" s="676"/>
      <c r="K113" s="806">
        <v>7</v>
      </c>
      <c r="L113" s="142" t="s">
        <v>972</v>
      </c>
      <c r="M113" s="814"/>
      <c r="N113" s="815" t="s">
        <v>964</v>
      </c>
      <c r="O113" s="812"/>
      <c r="P113" s="816"/>
      <c r="Q113" s="614"/>
      <c r="R113" s="612"/>
    </row>
    <row r="114" spans="1:18" s="154" customFormat="1" ht="21.95" customHeight="1" x14ac:dyDescent="0.4">
      <c r="A114" s="803"/>
      <c r="B114" s="817"/>
      <c r="C114" s="142" t="s">
        <v>1110</v>
      </c>
      <c r="D114" s="804">
        <v>1</v>
      </c>
      <c r="E114" s="142"/>
      <c r="F114" s="142"/>
      <c r="G114" s="614" t="s">
        <v>1111</v>
      </c>
      <c r="H114" s="676" t="s">
        <v>193</v>
      </c>
      <c r="I114" s="675"/>
      <c r="J114" s="676"/>
      <c r="K114" s="806">
        <v>2</v>
      </c>
      <c r="L114" s="142" t="s">
        <v>972</v>
      </c>
      <c r="M114" s="814" t="s">
        <v>197</v>
      </c>
      <c r="N114" s="815" t="s">
        <v>945</v>
      </c>
      <c r="O114" s="674"/>
      <c r="P114" s="816"/>
      <c r="Q114" s="614"/>
      <c r="R114" s="612"/>
    </row>
    <row r="115" spans="1:18" s="154" customFormat="1" ht="21.95" customHeight="1" x14ac:dyDescent="0.4">
      <c r="A115" s="803" t="s">
        <v>491</v>
      </c>
      <c r="B115" s="817"/>
      <c r="C115" s="142" t="s">
        <v>1112</v>
      </c>
      <c r="D115" s="817"/>
      <c r="E115" s="142"/>
      <c r="F115" s="142"/>
      <c r="G115" s="614" t="s">
        <v>1113</v>
      </c>
      <c r="H115" s="676" t="s">
        <v>193</v>
      </c>
      <c r="I115" s="675"/>
      <c r="J115" s="676">
        <v>3500</v>
      </c>
      <c r="K115" s="806">
        <v>2</v>
      </c>
      <c r="L115" s="142" t="s">
        <v>952</v>
      </c>
      <c r="M115" s="814"/>
      <c r="N115" s="811" t="s">
        <v>1384</v>
      </c>
      <c r="O115" s="674"/>
      <c r="P115" s="813"/>
      <c r="Q115" s="614"/>
      <c r="R115" s="307" t="s">
        <v>197</v>
      </c>
    </row>
    <row r="116" spans="1:18" s="154" customFormat="1" ht="21.95" customHeight="1" x14ac:dyDescent="0.4">
      <c r="A116" s="803" t="s">
        <v>490</v>
      </c>
      <c r="B116" s="817"/>
      <c r="C116" s="142" t="s">
        <v>1114</v>
      </c>
      <c r="D116" s="817"/>
      <c r="E116" s="142"/>
      <c r="F116" s="142"/>
      <c r="G116" s="614" t="s">
        <v>1115</v>
      </c>
      <c r="H116" s="676" t="s">
        <v>193</v>
      </c>
      <c r="I116" s="675"/>
      <c r="J116" s="676">
        <v>3500</v>
      </c>
      <c r="K116" s="806">
        <v>2</v>
      </c>
      <c r="L116" s="142" t="s">
        <v>952</v>
      </c>
      <c r="M116" s="814" t="s">
        <v>108</v>
      </c>
      <c r="N116" s="815" t="s">
        <v>1398</v>
      </c>
      <c r="O116" s="674" t="s">
        <v>1504</v>
      </c>
      <c r="P116" s="916">
        <v>43899</v>
      </c>
      <c r="Q116" s="614" t="s">
        <v>1389</v>
      </c>
      <c r="R116" s="307" t="s">
        <v>197</v>
      </c>
    </row>
    <row r="117" spans="1:18" s="154" customFormat="1" ht="21.95" customHeight="1" x14ac:dyDescent="0.4">
      <c r="A117" s="803" t="s">
        <v>491</v>
      </c>
      <c r="B117" s="817"/>
      <c r="C117" s="142" t="s">
        <v>1116</v>
      </c>
      <c r="D117" s="804"/>
      <c r="E117" s="142"/>
      <c r="F117" s="142"/>
      <c r="G117" s="614" t="s">
        <v>541</v>
      </c>
      <c r="H117" s="676" t="s">
        <v>193</v>
      </c>
      <c r="I117" s="675"/>
      <c r="J117" s="676"/>
      <c r="K117" s="806">
        <v>3</v>
      </c>
      <c r="L117" s="142" t="s">
        <v>974</v>
      </c>
      <c r="M117" s="814"/>
      <c r="N117" s="811" t="s">
        <v>1386</v>
      </c>
      <c r="O117" s="812"/>
      <c r="P117" s="813"/>
      <c r="Q117" s="614"/>
      <c r="R117" s="307"/>
    </row>
    <row r="118" spans="1:18" s="154" customFormat="1" ht="21.95" customHeight="1" x14ac:dyDescent="0.4">
      <c r="A118" s="803" t="s">
        <v>491</v>
      </c>
      <c r="B118" s="817"/>
      <c r="C118" s="142" t="s">
        <v>1117</v>
      </c>
      <c r="D118" s="817"/>
      <c r="E118" s="142"/>
      <c r="F118" s="142"/>
      <c r="G118" s="614" t="s">
        <v>1007</v>
      </c>
      <c r="H118" s="676"/>
      <c r="I118" s="675"/>
      <c r="J118" s="676"/>
      <c r="K118" s="806"/>
      <c r="L118" s="142"/>
      <c r="M118" s="814" t="s">
        <v>108</v>
      </c>
      <c r="N118" s="815" t="s">
        <v>108</v>
      </c>
      <c r="O118" s="674" t="s">
        <v>1504</v>
      </c>
      <c r="P118" s="916">
        <v>43899</v>
      </c>
      <c r="Q118" s="614" t="s">
        <v>1389</v>
      </c>
      <c r="R118" s="307" t="s">
        <v>197</v>
      </c>
    </row>
    <row r="119" spans="1:18" s="154" customFormat="1" ht="21.95" customHeight="1" x14ac:dyDescent="0.4">
      <c r="A119" s="803" t="s">
        <v>491</v>
      </c>
      <c r="B119" s="817"/>
      <c r="C119" s="142" t="s">
        <v>1118</v>
      </c>
      <c r="D119" s="817"/>
      <c r="E119" s="142"/>
      <c r="F119" s="142"/>
      <c r="G119" s="614" t="s">
        <v>1119</v>
      </c>
      <c r="H119" s="676" t="s">
        <v>193</v>
      </c>
      <c r="I119" s="675"/>
      <c r="J119" s="676">
        <v>3500</v>
      </c>
      <c r="K119" s="806">
        <v>2</v>
      </c>
      <c r="L119" s="142" t="s">
        <v>952</v>
      </c>
      <c r="M119" s="814"/>
      <c r="N119" s="811" t="s">
        <v>1384</v>
      </c>
      <c r="O119" s="674"/>
      <c r="P119" s="813"/>
      <c r="Q119" s="614"/>
      <c r="R119" s="307" t="s">
        <v>197</v>
      </c>
    </row>
    <row r="120" spans="1:18" s="154" customFormat="1" ht="21.95" customHeight="1" x14ac:dyDescent="0.4">
      <c r="A120" s="803" t="s">
        <v>491</v>
      </c>
      <c r="B120" s="817"/>
      <c r="C120" s="142" t="s">
        <v>1120</v>
      </c>
      <c r="D120" s="804"/>
      <c r="E120" s="142"/>
      <c r="F120" s="142"/>
      <c r="G120" s="614" t="s">
        <v>536</v>
      </c>
      <c r="H120" s="676" t="s">
        <v>193</v>
      </c>
      <c r="I120" s="675"/>
      <c r="J120" s="676">
        <v>4000</v>
      </c>
      <c r="K120" s="806">
        <v>2</v>
      </c>
      <c r="L120" s="142" t="s">
        <v>952</v>
      </c>
      <c r="M120" s="814" t="s">
        <v>197</v>
      </c>
      <c r="N120" s="811" t="s">
        <v>1390</v>
      </c>
      <c r="O120" s="812" t="s">
        <v>1415</v>
      </c>
      <c r="P120" s="813">
        <v>38867</v>
      </c>
      <c r="Q120" s="614" t="s">
        <v>1416</v>
      </c>
      <c r="R120" s="307"/>
    </row>
    <row r="121" spans="1:18" s="154" customFormat="1" ht="21.95" customHeight="1" x14ac:dyDescent="0.4">
      <c r="A121" s="803" t="s">
        <v>491</v>
      </c>
      <c r="B121" s="817"/>
      <c r="C121" s="142" t="s">
        <v>1121</v>
      </c>
      <c r="D121" s="817"/>
      <c r="E121" s="142"/>
      <c r="F121" s="142"/>
      <c r="G121" s="614" t="s">
        <v>1007</v>
      </c>
      <c r="H121" s="676"/>
      <c r="I121" s="675"/>
      <c r="J121" s="676"/>
      <c r="K121" s="806"/>
      <c r="L121" s="142"/>
      <c r="M121" s="814" t="s">
        <v>108</v>
      </c>
      <c r="N121" s="815" t="s">
        <v>108</v>
      </c>
      <c r="O121" s="674" t="s">
        <v>1504</v>
      </c>
      <c r="P121" s="916">
        <v>43899</v>
      </c>
      <c r="Q121" s="614" t="s">
        <v>1389</v>
      </c>
      <c r="R121" s="307" t="s">
        <v>197</v>
      </c>
    </row>
    <row r="122" spans="1:18" s="154" customFormat="1" ht="21.95" customHeight="1" x14ac:dyDescent="0.4">
      <c r="A122" s="803" t="s">
        <v>491</v>
      </c>
      <c r="B122" s="817" t="s">
        <v>487</v>
      </c>
      <c r="C122" s="142" t="s">
        <v>946</v>
      </c>
      <c r="D122" s="817">
        <v>2</v>
      </c>
      <c r="E122" s="142"/>
      <c r="F122" s="142"/>
      <c r="G122" s="614" t="s">
        <v>1122</v>
      </c>
      <c r="H122" s="676" t="s">
        <v>193</v>
      </c>
      <c r="I122" s="675"/>
      <c r="J122" s="676">
        <v>1</v>
      </c>
      <c r="K122" s="806">
        <v>2</v>
      </c>
      <c r="L122" s="142"/>
      <c r="M122" s="814"/>
      <c r="N122" s="811" t="s">
        <v>1384</v>
      </c>
      <c r="O122" s="674"/>
      <c r="P122" s="813"/>
      <c r="Q122" s="614"/>
      <c r="R122" s="307"/>
    </row>
    <row r="123" spans="1:18" s="154" customFormat="1" ht="21.95" customHeight="1" x14ac:dyDescent="0.4">
      <c r="A123" s="803" t="s">
        <v>491</v>
      </c>
      <c r="B123" s="817"/>
      <c r="C123" s="142" t="s">
        <v>1123</v>
      </c>
      <c r="D123" s="817"/>
      <c r="E123" s="142"/>
      <c r="F123" s="142"/>
      <c r="G123" s="614" t="s">
        <v>1007</v>
      </c>
      <c r="H123" s="676"/>
      <c r="I123" s="675"/>
      <c r="J123" s="676"/>
      <c r="K123" s="806"/>
      <c r="L123" s="142"/>
      <c r="M123" s="814" t="s">
        <v>108</v>
      </c>
      <c r="N123" s="815" t="s">
        <v>108</v>
      </c>
      <c r="O123" s="674" t="s">
        <v>1504</v>
      </c>
      <c r="P123" s="916">
        <v>43899</v>
      </c>
      <c r="Q123" s="614" t="s">
        <v>1389</v>
      </c>
      <c r="R123" s="307" t="s">
        <v>197</v>
      </c>
    </row>
    <row r="124" spans="1:18" s="154" customFormat="1" ht="21.95" customHeight="1" x14ac:dyDescent="0.4">
      <c r="A124" s="803" t="s">
        <v>491</v>
      </c>
      <c r="B124" s="817"/>
      <c r="C124" s="142" t="s">
        <v>1124</v>
      </c>
      <c r="D124" s="817">
        <v>1</v>
      </c>
      <c r="E124" s="142"/>
      <c r="F124" s="142"/>
      <c r="G124" s="614" t="s">
        <v>1125</v>
      </c>
      <c r="H124" s="676" t="s">
        <v>193</v>
      </c>
      <c r="I124" s="675"/>
      <c r="J124" s="676">
        <v>3500</v>
      </c>
      <c r="K124" s="806">
        <v>2</v>
      </c>
      <c r="L124" s="142" t="s">
        <v>952</v>
      </c>
      <c r="M124" s="814"/>
      <c r="N124" s="811" t="s">
        <v>1384</v>
      </c>
      <c r="O124" s="674"/>
      <c r="P124" s="813"/>
      <c r="Q124" s="614"/>
      <c r="R124" s="307" t="s">
        <v>197</v>
      </c>
    </row>
    <row r="125" spans="1:18" s="154" customFormat="1" ht="21.95" customHeight="1" x14ac:dyDescent="0.4">
      <c r="A125" s="803" t="s">
        <v>491</v>
      </c>
      <c r="B125" s="817"/>
      <c r="C125" s="142" t="s">
        <v>1126</v>
      </c>
      <c r="D125" s="817"/>
      <c r="E125" s="142"/>
      <c r="F125" s="142"/>
      <c r="G125" s="614" t="s">
        <v>1007</v>
      </c>
      <c r="H125" s="676"/>
      <c r="I125" s="675"/>
      <c r="J125" s="676"/>
      <c r="K125" s="806"/>
      <c r="L125" s="142"/>
      <c r="M125" s="814" t="s">
        <v>108</v>
      </c>
      <c r="N125" s="815" t="s">
        <v>108</v>
      </c>
      <c r="O125" s="674" t="s">
        <v>1504</v>
      </c>
      <c r="P125" s="916">
        <v>43899</v>
      </c>
      <c r="Q125" s="614" t="s">
        <v>1389</v>
      </c>
      <c r="R125" s="307" t="s">
        <v>197</v>
      </c>
    </row>
    <row r="126" spans="1:18" s="154" customFormat="1" ht="21.95" customHeight="1" x14ac:dyDescent="0.4">
      <c r="A126" s="803" t="s">
        <v>491</v>
      </c>
      <c r="B126" s="817"/>
      <c r="C126" s="142" t="s">
        <v>1127</v>
      </c>
      <c r="D126" s="804">
        <v>3</v>
      </c>
      <c r="E126" s="142"/>
      <c r="F126" s="142"/>
      <c r="G126" s="614" t="s">
        <v>531</v>
      </c>
      <c r="H126" s="676" t="s">
        <v>193</v>
      </c>
      <c r="I126" s="675"/>
      <c r="J126" s="676">
        <v>2000</v>
      </c>
      <c r="K126" s="806" t="s">
        <v>194</v>
      </c>
      <c r="L126" s="142" t="s">
        <v>1128</v>
      </c>
      <c r="M126" s="814"/>
      <c r="N126" s="811" t="s">
        <v>1386</v>
      </c>
      <c r="O126" s="812"/>
      <c r="P126" s="813"/>
      <c r="Q126" s="614"/>
      <c r="R126" s="307" t="s">
        <v>197</v>
      </c>
    </row>
    <row r="127" spans="1:18" s="154" customFormat="1" ht="21.95" customHeight="1" x14ac:dyDescent="0.4">
      <c r="A127" s="803" t="s">
        <v>491</v>
      </c>
      <c r="B127" s="817"/>
      <c r="C127" s="142" t="s">
        <v>1129</v>
      </c>
      <c r="D127" s="817"/>
      <c r="E127" s="142"/>
      <c r="F127" s="142"/>
      <c r="G127" s="614" t="s">
        <v>1007</v>
      </c>
      <c r="H127" s="676"/>
      <c r="I127" s="675"/>
      <c r="J127" s="676"/>
      <c r="K127" s="806"/>
      <c r="L127" s="142"/>
      <c r="M127" s="814" t="s">
        <v>108</v>
      </c>
      <c r="N127" s="815" t="s">
        <v>108</v>
      </c>
      <c r="O127" s="674" t="s">
        <v>1504</v>
      </c>
      <c r="P127" s="916">
        <v>43899</v>
      </c>
      <c r="Q127" s="614" t="s">
        <v>1389</v>
      </c>
      <c r="R127" s="307" t="s">
        <v>197</v>
      </c>
    </row>
    <row r="128" spans="1:18" s="154" customFormat="1" ht="21.95" customHeight="1" x14ac:dyDescent="0.4">
      <c r="A128" s="803" t="s">
        <v>491</v>
      </c>
      <c r="B128" s="817"/>
      <c r="C128" s="142" t="s">
        <v>1130</v>
      </c>
      <c r="D128" s="817"/>
      <c r="E128" s="142"/>
      <c r="F128" s="142"/>
      <c r="G128" s="614" t="s">
        <v>1131</v>
      </c>
      <c r="H128" s="676" t="s">
        <v>193</v>
      </c>
      <c r="I128" s="675"/>
      <c r="J128" s="676">
        <v>3500</v>
      </c>
      <c r="K128" s="806">
        <v>2</v>
      </c>
      <c r="L128" s="142" t="s">
        <v>952</v>
      </c>
      <c r="M128" s="814"/>
      <c r="N128" s="811" t="s">
        <v>1384</v>
      </c>
      <c r="O128" s="674"/>
      <c r="P128" s="813"/>
      <c r="Q128" s="614"/>
      <c r="R128" s="307" t="s">
        <v>197</v>
      </c>
    </row>
    <row r="129" spans="1:18" s="154" customFormat="1" ht="21.95" customHeight="1" x14ac:dyDescent="0.4">
      <c r="A129" s="803" t="s">
        <v>491</v>
      </c>
      <c r="B129" s="817"/>
      <c r="C129" s="142" t="s">
        <v>1132</v>
      </c>
      <c r="D129" s="804"/>
      <c r="E129" s="142"/>
      <c r="F129" s="142"/>
      <c r="G129" s="614" t="s">
        <v>1133</v>
      </c>
      <c r="H129" s="676" t="s">
        <v>193</v>
      </c>
      <c r="I129" s="675"/>
      <c r="J129" s="676">
        <v>1</v>
      </c>
      <c r="K129" s="806" t="s">
        <v>194</v>
      </c>
      <c r="L129" s="142"/>
      <c r="M129" s="814"/>
      <c r="N129" s="811" t="s">
        <v>1386</v>
      </c>
      <c r="O129" s="674"/>
      <c r="P129" s="813"/>
      <c r="Q129" s="614"/>
      <c r="R129" s="307" t="s">
        <v>197</v>
      </c>
    </row>
    <row r="130" spans="1:18" s="154" customFormat="1" ht="21.95" customHeight="1" x14ac:dyDescent="0.4">
      <c r="A130" s="803" t="s">
        <v>491</v>
      </c>
      <c r="B130" s="817"/>
      <c r="C130" s="142" t="s">
        <v>1134</v>
      </c>
      <c r="D130" s="804"/>
      <c r="E130" s="142"/>
      <c r="F130" s="142"/>
      <c r="G130" s="614" t="s">
        <v>529</v>
      </c>
      <c r="H130" s="676" t="s">
        <v>193</v>
      </c>
      <c r="I130" s="675"/>
      <c r="J130" s="676">
        <v>2500</v>
      </c>
      <c r="K130" s="806">
        <v>2</v>
      </c>
      <c r="L130" s="142" t="s">
        <v>952</v>
      </c>
      <c r="M130" s="814"/>
      <c r="N130" s="811" t="s">
        <v>1386</v>
      </c>
      <c r="O130" s="674"/>
      <c r="P130" s="813"/>
      <c r="Q130" s="614"/>
      <c r="R130" s="307"/>
    </row>
    <row r="131" spans="1:18" s="154" customFormat="1" ht="21.95" customHeight="1" x14ac:dyDescent="0.4">
      <c r="A131" s="803" t="s">
        <v>491</v>
      </c>
      <c r="B131" s="817"/>
      <c r="C131" s="142" t="s">
        <v>1135</v>
      </c>
      <c r="D131" s="817"/>
      <c r="E131" s="142"/>
      <c r="F131" s="142"/>
      <c r="G131" s="614" t="s">
        <v>1136</v>
      </c>
      <c r="H131" s="676" t="s">
        <v>193</v>
      </c>
      <c r="I131" s="675"/>
      <c r="J131" s="676">
        <v>3500</v>
      </c>
      <c r="K131" s="806">
        <v>2</v>
      </c>
      <c r="L131" s="142" t="s">
        <v>952</v>
      </c>
      <c r="M131" s="814"/>
      <c r="N131" s="811" t="s">
        <v>1384</v>
      </c>
      <c r="O131" s="812"/>
      <c r="P131" s="813"/>
      <c r="Q131" s="614"/>
      <c r="R131" s="307" t="s">
        <v>197</v>
      </c>
    </row>
    <row r="132" spans="1:18" s="154" customFormat="1" ht="21.95" customHeight="1" x14ac:dyDescent="0.4">
      <c r="A132" s="803" t="s">
        <v>491</v>
      </c>
      <c r="B132" s="817"/>
      <c r="C132" s="142" t="s">
        <v>1137</v>
      </c>
      <c r="D132" s="817"/>
      <c r="E132" s="142"/>
      <c r="F132" s="142"/>
      <c r="G132" s="614" t="s">
        <v>1138</v>
      </c>
      <c r="H132" s="676" t="s">
        <v>193</v>
      </c>
      <c r="I132" s="675"/>
      <c r="J132" s="676"/>
      <c r="K132" s="806">
        <v>3</v>
      </c>
      <c r="L132" s="142" t="s">
        <v>974</v>
      </c>
      <c r="M132" s="814"/>
      <c r="N132" s="815" t="s">
        <v>209</v>
      </c>
      <c r="O132" s="674"/>
      <c r="P132" s="813"/>
      <c r="Q132" s="614"/>
      <c r="R132" s="307" t="s">
        <v>197</v>
      </c>
    </row>
    <row r="133" spans="1:18" s="154" customFormat="1" ht="21.95" customHeight="1" x14ac:dyDescent="0.4">
      <c r="A133" s="803" t="s">
        <v>491</v>
      </c>
      <c r="B133" s="817"/>
      <c r="C133" s="142" t="s">
        <v>1139</v>
      </c>
      <c r="D133" s="804">
        <v>2</v>
      </c>
      <c r="E133" s="142"/>
      <c r="F133" s="142"/>
      <c r="G133" s="614" t="s">
        <v>527</v>
      </c>
      <c r="H133" s="676" t="s">
        <v>193</v>
      </c>
      <c r="I133" s="675"/>
      <c r="J133" s="676">
        <v>1</v>
      </c>
      <c r="K133" s="806" t="s">
        <v>194</v>
      </c>
      <c r="L133" s="142"/>
      <c r="M133" s="814"/>
      <c r="N133" s="811" t="s">
        <v>1384</v>
      </c>
      <c r="O133" s="674"/>
      <c r="P133" s="813"/>
      <c r="Q133" s="614"/>
      <c r="R133" s="307" t="s">
        <v>197</v>
      </c>
    </row>
    <row r="134" spans="1:18" s="154" customFormat="1" ht="21.95" customHeight="1" x14ac:dyDescent="0.4">
      <c r="A134" s="803" t="s">
        <v>491</v>
      </c>
      <c r="B134" s="817"/>
      <c r="C134" s="142" t="s">
        <v>1140</v>
      </c>
      <c r="D134" s="817"/>
      <c r="E134" s="142"/>
      <c r="F134" s="142"/>
      <c r="G134" s="614" t="s">
        <v>1007</v>
      </c>
      <c r="H134" s="676"/>
      <c r="I134" s="675"/>
      <c r="J134" s="676"/>
      <c r="K134" s="806"/>
      <c r="L134" s="142"/>
      <c r="M134" s="814" t="s">
        <v>108</v>
      </c>
      <c r="N134" s="815" t="s">
        <v>108</v>
      </c>
      <c r="O134" s="674" t="s">
        <v>1504</v>
      </c>
      <c r="P134" s="916">
        <v>43899</v>
      </c>
      <c r="Q134" s="614" t="s">
        <v>1389</v>
      </c>
      <c r="R134" s="307" t="s">
        <v>197</v>
      </c>
    </row>
    <row r="135" spans="1:18" s="154" customFormat="1" ht="21.95" customHeight="1" x14ac:dyDescent="0.4">
      <c r="A135" s="803" t="s">
        <v>491</v>
      </c>
      <c r="B135" s="817"/>
      <c r="C135" s="142" t="s">
        <v>1141</v>
      </c>
      <c r="D135" s="817"/>
      <c r="E135" s="142"/>
      <c r="F135" s="142"/>
      <c r="G135" s="614" t="s">
        <v>1007</v>
      </c>
      <c r="H135" s="676"/>
      <c r="I135" s="675"/>
      <c r="J135" s="676"/>
      <c r="K135" s="806"/>
      <c r="L135" s="142"/>
      <c r="M135" s="814" t="s">
        <v>108</v>
      </c>
      <c r="N135" s="815" t="s">
        <v>108</v>
      </c>
      <c r="O135" s="674" t="s">
        <v>1504</v>
      </c>
      <c r="P135" s="916">
        <v>43899</v>
      </c>
      <c r="Q135" s="614" t="s">
        <v>1389</v>
      </c>
      <c r="R135" s="307" t="s">
        <v>197</v>
      </c>
    </row>
    <row r="136" spans="1:18" s="154" customFormat="1" ht="21.95" customHeight="1" x14ac:dyDescent="0.4">
      <c r="A136" s="803" t="s">
        <v>491</v>
      </c>
      <c r="B136" s="817"/>
      <c r="C136" s="142" t="s">
        <v>1142</v>
      </c>
      <c r="D136" s="817">
        <v>1</v>
      </c>
      <c r="E136" s="142"/>
      <c r="F136" s="142"/>
      <c r="G136" s="614" t="s">
        <v>1143</v>
      </c>
      <c r="H136" s="676" t="s">
        <v>193</v>
      </c>
      <c r="I136" s="675"/>
      <c r="J136" s="676">
        <v>3500</v>
      </c>
      <c r="K136" s="806">
        <v>2</v>
      </c>
      <c r="L136" s="142" t="s">
        <v>952</v>
      </c>
      <c r="M136" s="814"/>
      <c r="N136" s="811" t="s">
        <v>1384</v>
      </c>
      <c r="O136" s="812"/>
      <c r="P136" s="813"/>
      <c r="Q136" s="614"/>
      <c r="R136" s="307"/>
    </row>
    <row r="137" spans="1:18" s="154" customFormat="1" ht="21.95" customHeight="1" x14ac:dyDescent="0.4">
      <c r="A137" s="803" t="s">
        <v>491</v>
      </c>
      <c r="B137" s="817"/>
      <c r="C137" s="142" t="s">
        <v>1144</v>
      </c>
      <c r="D137" s="817"/>
      <c r="E137" s="142"/>
      <c r="F137" s="142"/>
      <c r="G137" s="614" t="s">
        <v>1007</v>
      </c>
      <c r="H137" s="676"/>
      <c r="I137" s="675"/>
      <c r="J137" s="676"/>
      <c r="K137" s="806"/>
      <c r="L137" s="142"/>
      <c r="M137" s="814" t="s">
        <v>108</v>
      </c>
      <c r="N137" s="815" t="s">
        <v>108</v>
      </c>
      <c r="O137" s="674" t="s">
        <v>1504</v>
      </c>
      <c r="P137" s="916">
        <v>43899</v>
      </c>
      <c r="Q137" s="614" t="s">
        <v>1389</v>
      </c>
      <c r="R137" s="307" t="s">
        <v>197</v>
      </c>
    </row>
    <row r="138" spans="1:18" s="154" customFormat="1" ht="21.95" customHeight="1" x14ac:dyDescent="0.4">
      <c r="A138" s="803" t="s">
        <v>491</v>
      </c>
      <c r="B138" s="817" t="s">
        <v>487</v>
      </c>
      <c r="C138" s="142" t="s">
        <v>1145</v>
      </c>
      <c r="D138" s="822">
        <v>1</v>
      </c>
      <c r="E138" s="141"/>
      <c r="F138" s="141"/>
      <c r="G138" s="614" t="s">
        <v>523</v>
      </c>
      <c r="H138" s="676" t="s">
        <v>193</v>
      </c>
      <c r="I138" s="675"/>
      <c r="J138" s="676">
        <v>1</v>
      </c>
      <c r="K138" s="806" t="s">
        <v>194</v>
      </c>
      <c r="L138" s="142" t="s">
        <v>524</v>
      </c>
      <c r="M138" s="814"/>
      <c r="N138" s="811" t="s">
        <v>1384</v>
      </c>
      <c r="O138" s="674"/>
      <c r="P138" s="813"/>
      <c r="Q138" s="614"/>
      <c r="R138" s="307" t="s">
        <v>197</v>
      </c>
    </row>
    <row r="139" spans="1:18" s="154" customFormat="1" ht="21.95" customHeight="1" x14ac:dyDescent="0.4">
      <c r="A139" s="803" t="s">
        <v>491</v>
      </c>
      <c r="B139" s="817" t="s">
        <v>487</v>
      </c>
      <c r="C139" s="142" t="s">
        <v>1146</v>
      </c>
      <c r="D139" s="817">
        <v>2</v>
      </c>
      <c r="E139" s="142"/>
      <c r="F139" s="142"/>
      <c r="G139" s="614" t="s">
        <v>1147</v>
      </c>
      <c r="H139" s="676" t="s">
        <v>193</v>
      </c>
      <c r="I139" s="675"/>
      <c r="J139" s="676">
        <v>1</v>
      </c>
      <c r="K139" s="806">
        <v>2</v>
      </c>
      <c r="L139" s="142" t="s">
        <v>1148</v>
      </c>
      <c r="M139" s="814" t="s">
        <v>108</v>
      </c>
      <c r="N139" s="815" t="s">
        <v>1149</v>
      </c>
      <c r="O139" s="674" t="s">
        <v>1504</v>
      </c>
      <c r="P139" s="916">
        <v>43899</v>
      </c>
      <c r="Q139" s="614" t="s">
        <v>1389</v>
      </c>
      <c r="R139" s="307" t="s">
        <v>197</v>
      </c>
    </row>
    <row r="140" spans="1:18" s="154" customFormat="1" ht="21.95" customHeight="1" x14ac:dyDescent="0.4">
      <c r="A140" s="803" t="s">
        <v>491</v>
      </c>
      <c r="B140" s="817"/>
      <c r="C140" s="142" t="s">
        <v>1150</v>
      </c>
      <c r="D140" s="817"/>
      <c r="E140" s="142"/>
      <c r="F140" s="142"/>
      <c r="G140" s="614" t="s">
        <v>991</v>
      </c>
      <c r="H140" s="676"/>
      <c r="I140" s="675"/>
      <c r="J140" s="676"/>
      <c r="K140" s="806"/>
      <c r="L140" s="142"/>
      <c r="M140" s="814" t="s">
        <v>108</v>
      </c>
      <c r="N140" s="815" t="s">
        <v>108</v>
      </c>
      <c r="O140" s="674" t="s">
        <v>1504</v>
      </c>
      <c r="P140" s="916">
        <v>43899</v>
      </c>
      <c r="Q140" s="614" t="s">
        <v>1389</v>
      </c>
      <c r="R140" s="307" t="s">
        <v>197</v>
      </c>
    </row>
    <row r="141" spans="1:18" s="154" customFormat="1" ht="21.95" customHeight="1" x14ac:dyDescent="0.4">
      <c r="A141" s="803" t="s">
        <v>491</v>
      </c>
      <c r="B141" s="817"/>
      <c r="C141" s="142" t="s">
        <v>1151</v>
      </c>
      <c r="D141" s="817">
        <v>1</v>
      </c>
      <c r="E141" s="142"/>
      <c r="F141" s="142"/>
      <c r="G141" s="614" t="s">
        <v>1152</v>
      </c>
      <c r="H141" s="676" t="s">
        <v>193</v>
      </c>
      <c r="I141" s="675"/>
      <c r="J141" s="676">
        <v>2500</v>
      </c>
      <c r="K141" s="806">
        <v>4</v>
      </c>
      <c r="L141" s="142" t="s">
        <v>952</v>
      </c>
      <c r="M141" s="814" t="s">
        <v>197</v>
      </c>
      <c r="N141" s="811" t="s">
        <v>1384</v>
      </c>
      <c r="O141" s="674" t="s">
        <v>1440</v>
      </c>
      <c r="P141" s="813">
        <v>35753</v>
      </c>
      <c r="Q141" s="614" t="s">
        <v>1439</v>
      </c>
      <c r="R141" s="307" t="s">
        <v>197</v>
      </c>
    </row>
    <row r="142" spans="1:18" s="154" customFormat="1" ht="21.95" customHeight="1" x14ac:dyDescent="0.4">
      <c r="A142" s="803" t="s">
        <v>491</v>
      </c>
      <c r="B142" s="817"/>
      <c r="C142" s="142" t="s">
        <v>1153</v>
      </c>
      <c r="D142" s="817"/>
      <c r="E142" s="142"/>
      <c r="F142" s="142"/>
      <c r="G142" s="614" t="s">
        <v>1007</v>
      </c>
      <c r="H142" s="676"/>
      <c r="I142" s="675"/>
      <c r="J142" s="676"/>
      <c r="K142" s="806"/>
      <c r="L142" s="142"/>
      <c r="M142" s="814" t="s">
        <v>108</v>
      </c>
      <c r="N142" s="815" t="s">
        <v>108</v>
      </c>
      <c r="O142" s="674" t="s">
        <v>1504</v>
      </c>
      <c r="P142" s="916">
        <v>43899</v>
      </c>
      <c r="Q142" s="614" t="s">
        <v>1389</v>
      </c>
      <c r="R142" s="307" t="s">
        <v>197</v>
      </c>
    </row>
    <row r="143" spans="1:18" s="154" customFormat="1" ht="21.95" customHeight="1" x14ac:dyDescent="0.4">
      <c r="A143" s="803" t="s">
        <v>491</v>
      </c>
      <c r="B143" s="817" t="s">
        <v>487</v>
      </c>
      <c r="C143" s="142" t="s">
        <v>943</v>
      </c>
      <c r="D143" s="817">
        <v>4</v>
      </c>
      <c r="E143" s="142"/>
      <c r="F143" s="142"/>
      <c r="G143" s="614" t="s">
        <v>1154</v>
      </c>
      <c r="H143" s="676" t="s">
        <v>193</v>
      </c>
      <c r="I143" s="675"/>
      <c r="J143" s="676">
        <v>3500</v>
      </c>
      <c r="K143" s="806" t="s">
        <v>194</v>
      </c>
      <c r="L143" s="142" t="s">
        <v>952</v>
      </c>
      <c r="M143" s="814" t="s">
        <v>197</v>
      </c>
      <c r="N143" s="811" t="s">
        <v>1384</v>
      </c>
      <c r="O143" s="674" t="s">
        <v>1438</v>
      </c>
      <c r="P143" s="813">
        <v>36095</v>
      </c>
      <c r="Q143" s="614" t="s">
        <v>1439</v>
      </c>
      <c r="R143" s="307" t="s">
        <v>197</v>
      </c>
    </row>
    <row r="144" spans="1:18" s="154" customFormat="1" ht="21.95" customHeight="1" x14ac:dyDescent="0.4">
      <c r="A144" s="803" t="s">
        <v>491</v>
      </c>
      <c r="B144" s="817"/>
      <c r="C144" s="142" t="s">
        <v>1155</v>
      </c>
      <c r="D144" s="817"/>
      <c r="E144" s="142"/>
      <c r="F144" s="142"/>
      <c r="G144" s="614" t="s">
        <v>1156</v>
      </c>
      <c r="H144" s="676" t="s">
        <v>193</v>
      </c>
      <c r="I144" s="675"/>
      <c r="J144" s="676">
        <v>3500</v>
      </c>
      <c r="K144" s="806">
        <v>4</v>
      </c>
      <c r="L144" s="142" t="s">
        <v>1148</v>
      </c>
      <c r="M144" s="814" t="s">
        <v>108</v>
      </c>
      <c r="N144" s="811" t="s">
        <v>1418</v>
      </c>
      <c r="O144" s="812" t="s">
        <v>1415</v>
      </c>
      <c r="P144" s="813">
        <v>38867</v>
      </c>
      <c r="Q144" s="614" t="s">
        <v>1416</v>
      </c>
      <c r="R144" s="307" t="s">
        <v>197</v>
      </c>
    </row>
    <row r="145" spans="1:18" s="154" customFormat="1" ht="21.95" customHeight="1" x14ac:dyDescent="0.4">
      <c r="A145" s="803" t="s">
        <v>491</v>
      </c>
      <c r="B145" s="817"/>
      <c r="C145" s="142" t="s">
        <v>1157</v>
      </c>
      <c r="D145" s="804">
        <v>4</v>
      </c>
      <c r="E145" s="142"/>
      <c r="F145" s="142"/>
      <c r="G145" s="614" t="s">
        <v>517</v>
      </c>
      <c r="H145" s="676" t="s">
        <v>193</v>
      </c>
      <c r="I145" s="675"/>
      <c r="J145" s="676">
        <v>2500</v>
      </c>
      <c r="K145" s="806">
        <v>4</v>
      </c>
      <c r="L145" s="142" t="s">
        <v>1148</v>
      </c>
      <c r="M145" s="814"/>
      <c r="N145" s="811" t="s">
        <v>1386</v>
      </c>
      <c r="O145" s="674"/>
      <c r="P145" s="813"/>
      <c r="Q145" s="614"/>
      <c r="R145" s="307"/>
    </row>
    <row r="146" spans="1:18" s="154" customFormat="1" ht="21.95" customHeight="1" x14ac:dyDescent="0.4">
      <c r="A146" s="803" t="s">
        <v>491</v>
      </c>
      <c r="B146" s="817"/>
      <c r="C146" s="142" t="s">
        <v>1158</v>
      </c>
      <c r="D146" s="804">
        <v>2</v>
      </c>
      <c r="E146" s="142"/>
      <c r="F146" s="142"/>
      <c r="G146" s="614" t="s">
        <v>1159</v>
      </c>
      <c r="H146" s="676" t="s">
        <v>193</v>
      </c>
      <c r="I146" s="675"/>
      <c r="J146" s="676"/>
      <c r="K146" s="806">
        <v>7</v>
      </c>
      <c r="L146" s="142" t="s">
        <v>1160</v>
      </c>
      <c r="M146" s="814"/>
      <c r="N146" s="811" t="s">
        <v>1386</v>
      </c>
      <c r="O146" s="674"/>
      <c r="P146" s="813"/>
      <c r="Q146" s="614"/>
      <c r="R146" s="307"/>
    </row>
    <row r="147" spans="1:18" s="154" customFormat="1" ht="21.95" customHeight="1" x14ac:dyDescent="0.4">
      <c r="A147" s="803" t="s">
        <v>491</v>
      </c>
      <c r="B147" s="817"/>
      <c r="C147" s="142" t="s">
        <v>1161</v>
      </c>
      <c r="D147" s="817">
        <v>1</v>
      </c>
      <c r="E147" s="142"/>
      <c r="F147" s="142"/>
      <c r="G147" s="614" t="s">
        <v>1162</v>
      </c>
      <c r="H147" s="676" t="s">
        <v>193</v>
      </c>
      <c r="I147" s="675"/>
      <c r="J147" s="676">
        <v>2500</v>
      </c>
      <c r="K147" s="806">
        <v>3</v>
      </c>
      <c r="L147" s="142" t="s">
        <v>1148</v>
      </c>
      <c r="M147" s="814" t="s">
        <v>197</v>
      </c>
      <c r="N147" s="811" t="s">
        <v>1387</v>
      </c>
      <c r="O147" s="674" t="s">
        <v>1437</v>
      </c>
      <c r="P147" s="813">
        <v>39090</v>
      </c>
      <c r="Q147" s="614" t="s">
        <v>1416</v>
      </c>
      <c r="R147" s="307"/>
    </row>
    <row r="148" spans="1:18" s="154" customFormat="1" ht="21.95" customHeight="1" x14ac:dyDescent="0.4">
      <c r="A148" s="803" t="s">
        <v>491</v>
      </c>
      <c r="B148" s="817"/>
      <c r="C148" s="142" t="s">
        <v>1163</v>
      </c>
      <c r="D148" s="817">
        <v>1</v>
      </c>
      <c r="E148" s="142"/>
      <c r="F148" s="142"/>
      <c r="G148" s="614" t="s">
        <v>1147</v>
      </c>
      <c r="H148" s="676" t="s">
        <v>193</v>
      </c>
      <c r="I148" s="675"/>
      <c r="J148" s="676"/>
      <c r="K148" s="806">
        <v>7</v>
      </c>
      <c r="L148" s="142" t="s">
        <v>1148</v>
      </c>
      <c r="M148" s="814" t="s">
        <v>108</v>
      </c>
      <c r="N148" s="815" t="s">
        <v>1149</v>
      </c>
      <c r="O148" s="674" t="s">
        <v>1504</v>
      </c>
      <c r="P148" s="916">
        <v>43899</v>
      </c>
      <c r="Q148" s="614" t="s">
        <v>1389</v>
      </c>
      <c r="R148" s="307" t="s">
        <v>197</v>
      </c>
    </row>
    <row r="149" spans="1:18" s="154" customFormat="1" ht="21.95" customHeight="1" x14ac:dyDescent="0.4">
      <c r="A149" s="803" t="s">
        <v>491</v>
      </c>
      <c r="B149" s="817"/>
      <c r="C149" s="142" t="s">
        <v>1164</v>
      </c>
      <c r="D149" s="817"/>
      <c r="E149" s="142"/>
      <c r="F149" s="142"/>
      <c r="G149" s="614" t="s">
        <v>1165</v>
      </c>
      <c r="H149" s="676" t="s">
        <v>193</v>
      </c>
      <c r="I149" s="675"/>
      <c r="J149" s="676">
        <v>3500</v>
      </c>
      <c r="K149" s="806">
        <v>4</v>
      </c>
      <c r="L149" s="142" t="s">
        <v>1148</v>
      </c>
      <c r="M149" s="814" t="s">
        <v>108</v>
      </c>
      <c r="N149" s="811" t="s">
        <v>1418</v>
      </c>
      <c r="O149" s="812" t="s">
        <v>1415</v>
      </c>
      <c r="P149" s="813">
        <v>38867</v>
      </c>
      <c r="Q149" s="614" t="s">
        <v>1416</v>
      </c>
      <c r="R149" s="307"/>
    </row>
    <row r="150" spans="1:18" s="154" customFormat="1" ht="21.95" customHeight="1" x14ac:dyDescent="0.4">
      <c r="A150" s="803" t="s">
        <v>491</v>
      </c>
      <c r="B150" s="817"/>
      <c r="C150" s="142" t="s">
        <v>1166</v>
      </c>
      <c r="D150" s="817">
        <v>4</v>
      </c>
      <c r="E150" s="142"/>
      <c r="F150" s="142"/>
      <c r="G150" s="614" t="s">
        <v>1167</v>
      </c>
      <c r="H150" s="676" t="s">
        <v>193</v>
      </c>
      <c r="I150" s="675"/>
      <c r="J150" s="676"/>
      <c r="K150" s="806">
        <v>3</v>
      </c>
      <c r="L150" s="142" t="s">
        <v>1148</v>
      </c>
      <c r="M150" s="814"/>
      <c r="N150" s="811" t="s">
        <v>1384</v>
      </c>
      <c r="O150" s="674"/>
      <c r="P150" s="813"/>
      <c r="Q150" s="614"/>
      <c r="R150" s="307"/>
    </row>
    <row r="151" spans="1:18" s="154" customFormat="1" ht="21.95" customHeight="1" x14ac:dyDescent="0.4">
      <c r="A151" s="803" t="s">
        <v>491</v>
      </c>
      <c r="B151" s="817"/>
      <c r="C151" s="142" t="s">
        <v>1168</v>
      </c>
      <c r="D151" s="819"/>
      <c r="E151" s="142"/>
      <c r="F151" s="142"/>
      <c r="G151" s="614" t="s">
        <v>1169</v>
      </c>
      <c r="H151" s="676" t="s">
        <v>193</v>
      </c>
      <c r="I151" s="675"/>
      <c r="J151" s="676"/>
      <c r="K151" s="806">
        <v>5</v>
      </c>
      <c r="L151" s="142" t="s">
        <v>1170</v>
      </c>
      <c r="M151" s="814" t="s">
        <v>108</v>
      </c>
      <c r="N151" s="815" t="s">
        <v>1394</v>
      </c>
      <c r="O151" s="674" t="s">
        <v>1504</v>
      </c>
      <c r="P151" s="916">
        <v>43899</v>
      </c>
      <c r="Q151" s="614" t="s">
        <v>1389</v>
      </c>
      <c r="R151" s="307" t="s">
        <v>197</v>
      </c>
    </row>
    <row r="152" spans="1:18" s="154" customFormat="1" ht="21.95" customHeight="1" x14ac:dyDescent="0.4">
      <c r="A152" s="803" t="s">
        <v>491</v>
      </c>
      <c r="B152" s="817"/>
      <c r="C152" s="142" t="s">
        <v>1171</v>
      </c>
      <c r="D152" s="673">
        <v>1</v>
      </c>
      <c r="E152" s="914"/>
      <c r="F152" s="142"/>
      <c r="G152" s="614" t="s">
        <v>512</v>
      </c>
      <c r="H152" s="676" t="s">
        <v>193</v>
      </c>
      <c r="I152" s="675"/>
      <c r="J152" s="676">
        <v>2000</v>
      </c>
      <c r="K152" s="806">
        <v>6</v>
      </c>
      <c r="L152" s="142" t="s">
        <v>1442</v>
      </c>
      <c r="M152" s="814" t="s">
        <v>197</v>
      </c>
      <c r="N152" s="811" t="s">
        <v>1386</v>
      </c>
      <c r="O152" s="812" t="s">
        <v>1441</v>
      </c>
      <c r="P152" s="915">
        <v>37720</v>
      </c>
      <c r="Q152" s="614" t="s">
        <v>1439</v>
      </c>
      <c r="R152" s="307" t="s">
        <v>197</v>
      </c>
    </row>
    <row r="153" spans="1:18" s="825" customFormat="1" ht="21.95" customHeight="1" x14ac:dyDescent="0.4">
      <c r="A153" s="803" t="s">
        <v>491</v>
      </c>
      <c r="B153" s="817"/>
      <c r="C153" s="142" t="s">
        <v>1172</v>
      </c>
      <c r="D153" s="819">
        <v>2</v>
      </c>
      <c r="E153" s="823"/>
      <c r="F153" s="823"/>
      <c r="G153" s="824" t="s">
        <v>1173</v>
      </c>
      <c r="H153" s="676" t="s">
        <v>193</v>
      </c>
      <c r="I153" s="675"/>
      <c r="J153" s="676">
        <v>2000</v>
      </c>
      <c r="K153" s="806">
        <v>6</v>
      </c>
      <c r="L153" s="142" t="s">
        <v>1148</v>
      </c>
      <c r="M153" s="814" t="s">
        <v>197</v>
      </c>
      <c r="N153" s="811" t="s">
        <v>1384</v>
      </c>
      <c r="O153" s="812" t="s">
        <v>1438</v>
      </c>
      <c r="P153" s="915">
        <v>36095</v>
      </c>
      <c r="Q153" s="614" t="s">
        <v>1439</v>
      </c>
      <c r="R153" s="307" t="s">
        <v>197</v>
      </c>
    </row>
    <row r="154" spans="1:18" s="155" customFormat="1" ht="21.95" customHeight="1" x14ac:dyDescent="0.35">
      <c r="A154" s="803" t="s">
        <v>491</v>
      </c>
      <c r="B154" s="817" t="s">
        <v>487</v>
      </c>
      <c r="C154" s="142" t="s">
        <v>1174</v>
      </c>
      <c r="D154" s="673">
        <v>2</v>
      </c>
      <c r="E154" s="142"/>
      <c r="F154" s="142"/>
      <c r="G154" s="614" t="s">
        <v>1175</v>
      </c>
      <c r="H154" s="676" t="s">
        <v>193</v>
      </c>
      <c r="I154" s="675"/>
      <c r="J154" s="676">
        <v>1</v>
      </c>
      <c r="K154" s="806">
        <v>2</v>
      </c>
      <c r="L154" s="142" t="s">
        <v>1417</v>
      </c>
      <c r="M154" s="814" t="s">
        <v>108</v>
      </c>
      <c r="N154" s="811" t="s">
        <v>1418</v>
      </c>
      <c r="O154" s="812" t="s">
        <v>1415</v>
      </c>
      <c r="P154" s="813">
        <v>38867</v>
      </c>
      <c r="Q154" s="614" t="s">
        <v>1416</v>
      </c>
      <c r="R154" s="307" t="s">
        <v>197</v>
      </c>
    </row>
    <row r="155" spans="1:18" ht="21.95" customHeight="1" x14ac:dyDescent="0.35">
      <c r="A155" s="803" t="s">
        <v>491</v>
      </c>
      <c r="B155" s="817" t="s">
        <v>487</v>
      </c>
      <c r="C155" s="826" t="s">
        <v>1176</v>
      </c>
      <c r="D155" s="673">
        <v>2</v>
      </c>
      <c r="E155" s="142"/>
      <c r="F155" s="142"/>
      <c r="G155" s="614" t="s">
        <v>508</v>
      </c>
      <c r="H155" s="676" t="s">
        <v>193</v>
      </c>
      <c r="I155" s="675"/>
      <c r="J155" s="676">
        <v>1</v>
      </c>
      <c r="K155" s="806">
        <v>2</v>
      </c>
      <c r="L155" s="142" t="s">
        <v>509</v>
      </c>
      <c r="M155" s="814"/>
      <c r="N155" s="811" t="s">
        <v>1388</v>
      </c>
      <c r="O155" s="674"/>
      <c r="P155" s="813"/>
      <c r="Q155" s="614"/>
      <c r="R155" s="307"/>
    </row>
    <row r="156" spans="1:18" s="154" customFormat="1" ht="21.95" customHeight="1" x14ac:dyDescent="0.4">
      <c r="A156" s="803" t="s">
        <v>491</v>
      </c>
      <c r="B156" s="817"/>
      <c r="C156" s="142" t="s">
        <v>1177</v>
      </c>
      <c r="D156" s="819"/>
      <c r="E156" s="142"/>
      <c r="F156" s="142"/>
      <c r="G156" s="614" t="s">
        <v>1178</v>
      </c>
      <c r="H156" s="676" t="s">
        <v>193</v>
      </c>
      <c r="I156" s="675"/>
      <c r="J156" s="676">
        <v>1</v>
      </c>
      <c r="K156" s="806">
        <v>2</v>
      </c>
      <c r="L156" s="142" t="s">
        <v>972</v>
      </c>
      <c r="M156" s="814" t="s">
        <v>108</v>
      </c>
      <c r="N156" s="811" t="s">
        <v>1418</v>
      </c>
      <c r="O156" s="812" t="s">
        <v>1415</v>
      </c>
      <c r="P156" s="813">
        <v>38867</v>
      </c>
      <c r="Q156" s="614" t="s">
        <v>1416</v>
      </c>
      <c r="R156" s="307"/>
    </row>
    <row r="157" spans="1:18" s="154" customFormat="1" ht="21.95" customHeight="1" x14ac:dyDescent="0.4">
      <c r="A157" s="803" t="s">
        <v>491</v>
      </c>
      <c r="B157" s="817"/>
      <c r="C157" s="142" t="s">
        <v>1179</v>
      </c>
      <c r="D157" s="819"/>
      <c r="E157" s="142"/>
      <c r="F157" s="142"/>
      <c r="G157" s="614" t="s">
        <v>1007</v>
      </c>
      <c r="H157" s="676"/>
      <c r="I157" s="675"/>
      <c r="J157" s="676"/>
      <c r="K157" s="806"/>
      <c r="L157" s="142"/>
      <c r="M157" s="814" t="s">
        <v>108</v>
      </c>
      <c r="N157" s="815" t="s">
        <v>108</v>
      </c>
      <c r="O157" s="674" t="s">
        <v>1504</v>
      </c>
      <c r="P157" s="916">
        <v>43899</v>
      </c>
      <c r="Q157" s="614" t="s">
        <v>1389</v>
      </c>
      <c r="R157" s="307" t="s">
        <v>197</v>
      </c>
    </row>
    <row r="158" spans="1:18" ht="21.95" customHeight="1" x14ac:dyDescent="0.35">
      <c r="A158" s="803" t="s">
        <v>491</v>
      </c>
      <c r="B158" s="817"/>
      <c r="C158" s="142" t="s">
        <v>1180</v>
      </c>
      <c r="D158" s="819">
        <v>1</v>
      </c>
      <c r="E158" s="142"/>
      <c r="F158" s="142"/>
      <c r="G158" s="614" t="s">
        <v>1181</v>
      </c>
      <c r="H158" s="676" t="s">
        <v>193</v>
      </c>
      <c r="I158" s="675"/>
      <c r="J158" s="676"/>
      <c r="K158" s="806">
        <v>6</v>
      </c>
      <c r="L158" s="142" t="s">
        <v>972</v>
      </c>
      <c r="M158" s="814" t="s">
        <v>197</v>
      </c>
      <c r="N158" s="811" t="s">
        <v>1384</v>
      </c>
      <c r="O158" s="674" t="s">
        <v>1437</v>
      </c>
      <c r="P158" s="813">
        <v>39090</v>
      </c>
      <c r="Q158" s="614" t="s">
        <v>1416</v>
      </c>
      <c r="R158" s="307"/>
    </row>
    <row r="159" spans="1:18" ht="21.95" customHeight="1" x14ac:dyDescent="0.35">
      <c r="A159" s="803" t="s">
        <v>491</v>
      </c>
      <c r="B159" s="817" t="s">
        <v>487</v>
      </c>
      <c r="C159" s="142" t="s">
        <v>1182</v>
      </c>
      <c r="D159" s="673">
        <v>3</v>
      </c>
      <c r="E159" s="142"/>
      <c r="F159" s="142"/>
      <c r="G159" s="614" t="s">
        <v>506</v>
      </c>
      <c r="H159" s="676" t="s">
        <v>193</v>
      </c>
      <c r="I159" s="675"/>
      <c r="J159" s="676">
        <v>1</v>
      </c>
      <c r="K159" s="806" t="s">
        <v>194</v>
      </c>
      <c r="L159" s="142"/>
      <c r="M159" s="814" t="s">
        <v>197</v>
      </c>
      <c r="N159" s="811" t="s">
        <v>1387</v>
      </c>
      <c r="O159" s="812" t="s">
        <v>1443</v>
      </c>
      <c r="P159" s="915">
        <v>36194</v>
      </c>
      <c r="Q159" s="614" t="s">
        <v>1439</v>
      </c>
      <c r="R159" s="307" t="s">
        <v>197</v>
      </c>
    </row>
    <row r="160" spans="1:18" ht="21.95" customHeight="1" x14ac:dyDescent="0.35">
      <c r="A160" s="803" t="s">
        <v>491</v>
      </c>
      <c r="B160" s="817"/>
      <c r="C160" s="142" t="s">
        <v>1183</v>
      </c>
      <c r="D160" s="819"/>
      <c r="E160" s="142"/>
      <c r="F160" s="142"/>
      <c r="G160" s="614" t="s">
        <v>1184</v>
      </c>
      <c r="H160" s="676" t="s">
        <v>193</v>
      </c>
      <c r="I160" s="675"/>
      <c r="J160" s="676"/>
      <c r="K160" s="806">
        <v>6</v>
      </c>
      <c r="L160" s="142" t="s">
        <v>972</v>
      </c>
      <c r="M160" s="814"/>
      <c r="N160" s="811" t="s">
        <v>1384</v>
      </c>
      <c r="O160" s="674"/>
      <c r="P160" s="813"/>
      <c r="Q160" s="614"/>
      <c r="R160" s="307"/>
    </row>
    <row r="161" spans="1:18" ht="21.95" customHeight="1" x14ac:dyDescent="0.35">
      <c r="A161" s="803" t="s">
        <v>491</v>
      </c>
      <c r="B161" s="817"/>
      <c r="C161" s="142" t="s">
        <v>1185</v>
      </c>
      <c r="D161" s="819">
        <v>1</v>
      </c>
      <c r="E161" s="142"/>
      <c r="F161" s="142"/>
      <c r="G161" s="614" t="s">
        <v>1186</v>
      </c>
      <c r="H161" s="676" t="s">
        <v>193</v>
      </c>
      <c r="I161" s="675"/>
      <c r="J161" s="676"/>
      <c r="K161" s="806">
        <v>3</v>
      </c>
      <c r="L161" s="142" t="s">
        <v>972</v>
      </c>
      <c r="M161" s="814"/>
      <c r="N161" s="811" t="s">
        <v>1384</v>
      </c>
      <c r="O161" s="812"/>
      <c r="P161" s="813"/>
      <c r="Q161" s="614"/>
      <c r="R161" s="307"/>
    </row>
    <row r="162" spans="1:18" ht="21.95" customHeight="1" x14ac:dyDescent="0.35">
      <c r="A162" s="803" t="s">
        <v>491</v>
      </c>
      <c r="B162" s="817"/>
      <c r="C162" s="142" t="s">
        <v>1187</v>
      </c>
      <c r="D162" s="673">
        <v>1</v>
      </c>
      <c r="E162" s="142"/>
      <c r="F162" s="142"/>
      <c r="G162" s="614" t="s">
        <v>1188</v>
      </c>
      <c r="H162" s="676" t="s">
        <v>193</v>
      </c>
      <c r="I162" s="675"/>
      <c r="J162" s="676">
        <v>1</v>
      </c>
      <c r="K162" s="806">
        <v>5</v>
      </c>
      <c r="L162" s="827"/>
      <c r="M162" s="814"/>
      <c r="N162" s="902" t="s">
        <v>1392</v>
      </c>
      <c r="O162" s="674"/>
      <c r="P162" s="813"/>
      <c r="Q162" s="614"/>
      <c r="R162" s="307"/>
    </row>
    <row r="163" spans="1:18" ht="21.95" customHeight="1" x14ac:dyDescent="0.35">
      <c r="A163" s="803" t="s">
        <v>491</v>
      </c>
      <c r="B163" s="817"/>
      <c r="C163" s="142" t="s">
        <v>1189</v>
      </c>
      <c r="D163" s="819"/>
      <c r="E163" s="142"/>
      <c r="F163" s="142"/>
      <c r="G163" s="614" t="s">
        <v>1190</v>
      </c>
      <c r="H163" s="676" t="s">
        <v>193</v>
      </c>
      <c r="I163" s="675"/>
      <c r="J163" s="676">
        <v>2500</v>
      </c>
      <c r="K163" s="806">
        <v>2</v>
      </c>
      <c r="L163" s="142" t="s">
        <v>952</v>
      </c>
      <c r="M163" s="814"/>
      <c r="N163" s="811" t="s">
        <v>1386</v>
      </c>
      <c r="O163" s="812"/>
      <c r="P163" s="813"/>
      <c r="Q163" s="614"/>
      <c r="R163" s="307"/>
    </row>
    <row r="164" spans="1:18" ht="21.95" customHeight="1" x14ac:dyDescent="0.35">
      <c r="A164" s="803" t="s">
        <v>491</v>
      </c>
      <c r="B164" s="817"/>
      <c r="C164" s="142" t="s">
        <v>1191</v>
      </c>
      <c r="D164" s="673">
        <v>1</v>
      </c>
      <c r="E164" s="142"/>
      <c r="F164" s="142"/>
      <c r="G164" s="614" t="s">
        <v>1192</v>
      </c>
      <c r="H164" s="676" t="s">
        <v>193</v>
      </c>
      <c r="I164" s="675"/>
      <c r="J164" s="676">
        <v>1</v>
      </c>
      <c r="K164" s="806">
        <v>3</v>
      </c>
      <c r="L164" s="142"/>
      <c r="M164" s="814"/>
      <c r="N164" s="815" t="s">
        <v>1395</v>
      </c>
      <c r="O164" s="674"/>
      <c r="P164" s="813"/>
      <c r="Q164" s="614"/>
      <c r="R164" s="307"/>
    </row>
    <row r="165" spans="1:18" ht="21.95" customHeight="1" x14ac:dyDescent="0.35">
      <c r="A165" s="803" t="s">
        <v>491</v>
      </c>
      <c r="B165" s="817"/>
      <c r="C165" s="142" t="s">
        <v>1193</v>
      </c>
      <c r="D165" s="673"/>
      <c r="E165" s="142"/>
      <c r="F165" s="142"/>
      <c r="G165" s="614" t="s">
        <v>1194</v>
      </c>
      <c r="H165" s="676" t="s">
        <v>193</v>
      </c>
      <c r="I165" s="675"/>
      <c r="J165" s="676">
        <v>2500</v>
      </c>
      <c r="K165" s="806">
        <v>6</v>
      </c>
      <c r="L165" s="142" t="s">
        <v>972</v>
      </c>
      <c r="M165" s="814"/>
      <c r="N165" s="811" t="s">
        <v>1387</v>
      </c>
      <c r="O165" s="674"/>
      <c r="P165" s="813"/>
      <c r="Q165" s="614"/>
      <c r="R165" s="307"/>
    </row>
    <row r="166" spans="1:18" ht="21.95" customHeight="1" x14ac:dyDescent="0.35">
      <c r="A166" s="803" t="s">
        <v>491</v>
      </c>
      <c r="B166" s="817"/>
      <c r="C166" s="142" t="s">
        <v>1195</v>
      </c>
      <c r="D166" s="673"/>
      <c r="E166" s="142"/>
      <c r="F166" s="142"/>
      <c r="G166" s="614" t="s">
        <v>1196</v>
      </c>
      <c r="H166" s="676" t="s">
        <v>193</v>
      </c>
      <c r="I166" s="675"/>
      <c r="J166" s="676"/>
      <c r="K166" s="806">
        <v>7</v>
      </c>
      <c r="L166" s="142" t="s">
        <v>972</v>
      </c>
      <c r="M166" s="814"/>
      <c r="N166" s="815"/>
      <c r="O166" s="674"/>
      <c r="P166" s="813"/>
      <c r="Q166" s="614"/>
      <c r="R166" s="307"/>
    </row>
    <row r="167" spans="1:18" ht="21.95" customHeight="1" x14ac:dyDescent="0.35">
      <c r="A167" s="803" t="s">
        <v>491</v>
      </c>
      <c r="B167" s="817"/>
      <c r="C167" s="142" t="s">
        <v>1197</v>
      </c>
      <c r="D167" s="673">
        <v>1</v>
      </c>
      <c r="E167" s="142"/>
      <c r="F167" s="142"/>
      <c r="G167" s="614" t="s">
        <v>1198</v>
      </c>
      <c r="H167" s="676" t="s">
        <v>193</v>
      </c>
      <c r="I167" s="675"/>
      <c r="J167" s="676">
        <v>4000</v>
      </c>
      <c r="K167" s="806">
        <v>7</v>
      </c>
      <c r="L167" s="142" t="s">
        <v>972</v>
      </c>
      <c r="M167" s="814" t="s">
        <v>197</v>
      </c>
      <c r="N167" s="811" t="s">
        <v>1390</v>
      </c>
      <c r="O167" s="812" t="s">
        <v>1415</v>
      </c>
      <c r="P167" s="813">
        <v>38867</v>
      </c>
      <c r="Q167" s="614" t="s">
        <v>1416</v>
      </c>
      <c r="R167" s="307"/>
    </row>
    <row r="168" spans="1:18" ht="21.95" customHeight="1" x14ac:dyDescent="0.35">
      <c r="A168" s="803" t="s">
        <v>491</v>
      </c>
      <c r="B168" s="817"/>
      <c r="C168" s="142" t="s">
        <v>1448</v>
      </c>
      <c r="D168" s="673"/>
      <c r="E168" s="142"/>
      <c r="F168" s="142"/>
      <c r="G168" s="614" t="s">
        <v>1449</v>
      </c>
      <c r="H168" s="676" t="s">
        <v>193</v>
      </c>
      <c r="I168" s="675">
        <v>1</v>
      </c>
      <c r="J168" s="676">
        <v>1</v>
      </c>
      <c r="K168" s="806">
        <v>1</v>
      </c>
      <c r="L168" s="142" t="s">
        <v>1451</v>
      </c>
      <c r="M168" s="814"/>
      <c r="N168" s="811" t="s">
        <v>1452</v>
      </c>
      <c r="O168" s="918"/>
      <c r="P168" s="820"/>
      <c r="Q168" s="935"/>
      <c r="R168" s="307"/>
    </row>
    <row r="169" spans="1:18" ht="21.95" customHeight="1" x14ac:dyDescent="0.35">
      <c r="A169" s="803" t="s">
        <v>491</v>
      </c>
      <c r="B169" s="817"/>
      <c r="C169" s="142" t="s">
        <v>1200</v>
      </c>
      <c r="D169" s="673"/>
      <c r="E169" s="142"/>
      <c r="F169" s="142"/>
      <c r="G169" s="614" t="s">
        <v>1201</v>
      </c>
      <c r="H169" s="676" t="s">
        <v>193</v>
      </c>
      <c r="I169" s="675"/>
      <c r="J169" s="676">
        <v>1</v>
      </c>
      <c r="K169" s="806">
        <v>1</v>
      </c>
      <c r="L169" s="142"/>
      <c r="M169" s="814"/>
      <c r="N169" s="811" t="s">
        <v>1385</v>
      </c>
      <c r="O169" s="674"/>
      <c r="P169" s="813"/>
      <c r="Q169" s="614"/>
      <c r="R169" s="307"/>
    </row>
    <row r="170" spans="1:18" ht="21.95" customHeight="1" x14ac:dyDescent="0.35">
      <c r="A170" s="803" t="s">
        <v>490</v>
      </c>
      <c r="B170" s="817"/>
      <c r="C170" s="142" t="s">
        <v>1202</v>
      </c>
      <c r="D170" s="673"/>
      <c r="E170" s="142"/>
      <c r="F170" s="142"/>
      <c r="G170" s="614" t="s">
        <v>507</v>
      </c>
      <c r="H170" s="676" t="s">
        <v>193</v>
      </c>
      <c r="I170" s="675"/>
      <c r="J170" s="676"/>
      <c r="K170" s="806">
        <v>3</v>
      </c>
      <c r="L170" s="142" t="s">
        <v>974</v>
      </c>
      <c r="M170" s="814" t="s">
        <v>197</v>
      </c>
      <c r="N170" s="815" t="s">
        <v>1501</v>
      </c>
      <c r="O170" s="812" t="s">
        <v>1503</v>
      </c>
      <c r="P170" s="916"/>
      <c r="Q170" s="614" t="s">
        <v>1389</v>
      </c>
      <c r="R170" s="307" t="s">
        <v>197</v>
      </c>
    </row>
    <row r="171" spans="1:18" ht="21.95" customHeight="1" x14ac:dyDescent="0.35">
      <c r="A171" s="803" t="s">
        <v>490</v>
      </c>
      <c r="B171" s="817"/>
      <c r="C171" s="142" t="s">
        <v>1203</v>
      </c>
      <c r="D171" s="673"/>
      <c r="E171" s="142"/>
      <c r="F171" s="142"/>
      <c r="G171" s="614" t="s">
        <v>1204</v>
      </c>
      <c r="H171" s="676" t="s">
        <v>193</v>
      </c>
      <c r="I171" s="675"/>
      <c r="J171" s="676"/>
      <c r="K171" s="806">
        <v>7</v>
      </c>
      <c r="L171" s="142"/>
      <c r="M171" s="814" t="s">
        <v>108</v>
      </c>
      <c r="N171" s="815" t="s">
        <v>1398</v>
      </c>
      <c r="O171" s="674" t="s">
        <v>1504</v>
      </c>
      <c r="P171" s="916">
        <v>43899</v>
      </c>
      <c r="Q171" s="614" t="s">
        <v>1389</v>
      </c>
      <c r="R171" s="307"/>
    </row>
    <row r="172" spans="1:18" ht="21.95" customHeight="1" x14ac:dyDescent="0.35">
      <c r="A172" s="803" t="s">
        <v>525</v>
      </c>
      <c r="B172" s="817"/>
      <c r="C172" s="142" t="s">
        <v>1205</v>
      </c>
      <c r="D172" s="819">
        <v>2</v>
      </c>
      <c r="E172" s="142"/>
      <c r="F172" s="142"/>
      <c r="G172" s="614" t="s">
        <v>1206</v>
      </c>
      <c r="H172" s="676" t="s">
        <v>193</v>
      </c>
      <c r="I172" s="675"/>
      <c r="J172" s="676">
        <v>1500</v>
      </c>
      <c r="K172" s="806">
        <v>2</v>
      </c>
      <c r="L172" s="142" t="s">
        <v>952</v>
      </c>
      <c r="M172" s="814" t="s">
        <v>197</v>
      </c>
      <c r="N172" s="815" t="s">
        <v>1396</v>
      </c>
      <c r="O172" s="674"/>
      <c r="P172" s="813"/>
      <c r="Q172" s="614"/>
      <c r="R172" s="307" t="s">
        <v>197</v>
      </c>
    </row>
    <row r="173" spans="1:18" ht="21.95" customHeight="1" x14ac:dyDescent="0.35">
      <c r="A173" s="803" t="s">
        <v>525</v>
      </c>
      <c r="B173" s="817"/>
      <c r="C173" s="142" t="s">
        <v>1207</v>
      </c>
      <c r="D173" s="819"/>
      <c r="E173" s="142"/>
      <c r="F173" s="142"/>
      <c r="G173" s="614" t="s">
        <v>1208</v>
      </c>
      <c r="H173" s="676" t="s">
        <v>193</v>
      </c>
      <c r="I173" s="675"/>
      <c r="J173" s="676">
        <v>1500</v>
      </c>
      <c r="K173" s="806">
        <v>2</v>
      </c>
      <c r="L173" s="142" t="s">
        <v>1209</v>
      </c>
      <c r="M173" s="814"/>
      <c r="N173" s="815" t="s">
        <v>1396</v>
      </c>
      <c r="O173" s="674"/>
      <c r="P173" s="813"/>
      <c r="Q173" s="614"/>
      <c r="R173" s="307"/>
    </row>
    <row r="174" spans="1:18" ht="21.95" customHeight="1" x14ac:dyDescent="0.35">
      <c r="A174" s="803" t="s">
        <v>525</v>
      </c>
      <c r="B174" s="817"/>
      <c r="C174" s="142" t="s">
        <v>1210</v>
      </c>
      <c r="D174" s="819"/>
      <c r="E174" s="142"/>
      <c r="F174" s="142"/>
      <c r="G174" s="614" t="s">
        <v>1211</v>
      </c>
      <c r="H174" s="676" t="s">
        <v>193</v>
      </c>
      <c r="I174" s="675"/>
      <c r="J174" s="676">
        <v>1500</v>
      </c>
      <c r="K174" s="806">
        <v>2</v>
      </c>
      <c r="L174" s="142" t="s">
        <v>974</v>
      </c>
      <c r="M174" s="814"/>
      <c r="N174" s="815" t="s">
        <v>1396</v>
      </c>
      <c r="O174" s="674"/>
      <c r="P174" s="813"/>
      <c r="Q174" s="614"/>
      <c r="R174" s="307"/>
    </row>
    <row r="175" spans="1:18" ht="21.95" customHeight="1" x14ac:dyDescent="0.35">
      <c r="A175" s="803" t="s">
        <v>525</v>
      </c>
      <c r="B175" s="817"/>
      <c r="C175" s="142" t="s">
        <v>1212</v>
      </c>
      <c r="D175" s="819"/>
      <c r="E175" s="142"/>
      <c r="F175" s="142"/>
      <c r="G175" s="614" t="s">
        <v>1213</v>
      </c>
      <c r="H175" s="676" t="s">
        <v>193</v>
      </c>
      <c r="I175" s="675"/>
      <c r="J175" s="676">
        <v>1500</v>
      </c>
      <c r="K175" s="806">
        <v>2</v>
      </c>
      <c r="L175" s="142" t="s">
        <v>952</v>
      </c>
      <c r="M175" s="814" t="s">
        <v>197</v>
      </c>
      <c r="N175" s="815" t="s">
        <v>1396</v>
      </c>
      <c r="O175" s="674"/>
      <c r="P175" s="813"/>
      <c r="Q175" s="614"/>
      <c r="R175" s="307" t="s">
        <v>197</v>
      </c>
    </row>
    <row r="176" spans="1:18" ht="21.95" customHeight="1" x14ac:dyDescent="0.35">
      <c r="A176" s="803" t="s">
        <v>525</v>
      </c>
      <c r="B176" s="817"/>
      <c r="C176" s="142" t="s">
        <v>1214</v>
      </c>
      <c r="D176" s="819"/>
      <c r="E176" s="142"/>
      <c r="F176" s="142"/>
      <c r="G176" s="614" t="s">
        <v>1215</v>
      </c>
      <c r="H176" s="676" t="s">
        <v>193</v>
      </c>
      <c r="I176" s="675"/>
      <c r="J176" s="676">
        <v>1500</v>
      </c>
      <c r="K176" s="806">
        <v>2</v>
      </c>
      <c r="L176" s="142" t="s">
        <v>952</v>
      </c>
      <c r="M176" s="814" t="s">
        <v>197</v>
      </c>
      <c r="N176" s="815" t="s">
        <v>1396</v>
      </c>
      <c r="O176" s="674"/>
      <c r="P176" s="813"/>
      <c r="Q176" s="614"/>
      <c r="R176" s="307" t="s">
        <v>197</v>
      </c>
    </row>
    <row r="177" spans="1:18" ht="21.95" customHeight="1" x14ac:dyDescent="0.35">
      <c r="A177" s="672" t="s">
        <v>525</v>
      </c>
      <c r="B177" s="817"/>
      <c r="C177" s="142" t="s">
        <v>1216</v>
      </c>
      <c r="D177" s="819">
        <v>1</v>
      </c>
      <c r="E177" s="142"/>
      <c r="F177" s="142"/>
      <c r="G177" s="614" t="s">
        <v>1217</v>
      </c>
      <c r="H177" s="676" t="s">
        <v>193</v>
      </c>
      <c r="I177" s="675"/>
      <c r="J177" s="676">
        <v>1500</v>
      </c>
      <c r="K177" s="806">
        <v>2</v>
      </c>
      <c r="L177" s="142" t="s">
        <v>952</v>
      </c>
      <c r="M177" s="814"/>
      <c r="N177" s="815" t="s">
        <v>1396</v>
      </c>
      <c r="O177" s="674"/>
      <c r="P177" s="813"/>
      <c r="Q177" s="614"/>
      <c r="R177" s="307"/>
    </row>
    <row r="178" spans="1:18" ht="21.95" customHeight="1" x14ac:dyDescent="0.35">
      <c r="A178" s="672" t="s">
        <v>525</v>
      </c>
      <c r="B178" s="817"/>
      <c r="C178" s="142" t="s">
        <v>1218</v>
      </c>
      <c r="D178" s="819"/>
      <c r="E178" s="142"/>
      <c r="F178" s="828"/>
      <c r="G178" s="614" t="s">
        <v>1219</v>
      </c>
      <c r="H178" s="676" t="s">
        <v>193</v>
      </c>
      <c r="I178" s="675"/>
      <c r="J178" s="676">
        <v>1500</v>
      </c>
      <c r="K178" s="806">
        <v>7</v>
      </c>
      <c r="L178" s="142" t="s">
        <v>952</v>
      </c>
      <c r="M178" s="814"/>
      <c r="N178" s="815" t="s">
        <v>1396</v>
      </c>
      <c r="O178" s="674"/>
      <c r="P178" s="813"/>
      <c r="Q178" s="614"/>
      <c r="R178" s="307"/>
    </row>
    <row r="179" spans="1:18" ht="12.7" x14ac:dyDescent="0.4">
      <c r="A179" s="115"/>
      <c r="B179" s="159"/>
      <c r="C179" s="115"/>
      <c r="D179" s="159"/>
      <c r="E179" s="115"/>
      <c r="F179" s="115"/>
      <c r="G179" s="160"/>
      <c r="H179" s="115"/>
      <c r="I179" s="115"/>
      <c r="J179" s="115"/>
      <c r="K179" s="115"/>
      <c r="L179" s="115"/>
      <c r="M179" s="115"/>
      <c r="N179" s="115"/>
      <c r="O179" s="115"/>
      <c r="P179" s="829"/>
      <c r="Q179" s="115"/>
      <c r="R179" s="830"/>
    </row>
  </sheetData>
  <autoFilter ref="A4:S178" xr:uid="{00000000-0009-0000-0000-000003000000}"/>
  <mergeCells count="7">
    <mergeCell ref="H1:K1"/>
    <mergeCell ref="A2:C2"/>
    <mergeCell ref="D2:E2"/>
    <mergeCell ref="A3:C3"/>
    <mergeCell ref="D3:E3"/>
    <mergeCell ref="H3:I3"/>
    <mergeCell ref="J3:K3"/>
  </mergeCells>
  <pageMargins left="0.35433070866141736" right="0.35433070866141736" top="0.78740157480314965" bottom="0.47244094488188981" header="0.39370078740157483" footer="0.31496062992125984"/>
  <pageSetup paperSize="9" scale="55" orientation="landscape" horizontalDpi="180" verticalDpi="300" r:id="rId1"/>
  <headerFooter alignWithMargins="0">
    <oddHeader>&amp;A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1"/>
  <sheetViews>
    <sheetView zoomScale="116" workbookViewId="0">
      <pane ySplit="13" topLeftCell="A14" activePane="bottomLeft" state="frozen"/>
      <selection pane="bottomLeft" activeCell="C18" sqref="C18"/>
    </sheetView>
  </sheetViews>
  <sheetFormatPr defaultColWidth="8" defaultRowHeight="12.7" x14ac:dyDescent="0.4"/>
  <cols>
    <col min="1" max="1" width="26.75" style="204" customWidth="1"/>
    <col min="2" max="2" width="9.25" style="204" customWidth="1"/>
    <col min="3" max="3" width="6.75" style="204" customWidth="1"/>
    <col min="4" max="4" width="6.625" style="204" customWidth="1"/>
    <col min="5" max="5" width="7.5" style="204" customWidth="1"/>
    <col min="6" max="6" width="6" style="204" customWidth="1"/>
    <col min="7" max="7" width="5.25" style="204" customWidth="1"/>
    <col min="8" max="8" width="6.875" style="204" customWidth="1"/>
    <col min="9" max="16384" width="8" style="204"/>
  </cols>
  <sheetData>
    <row r="1" spans="1:8" s="165" customFormat="1" ht="20" x14ac:dyDescent="0.6">
      <c r="A1" s="161" t="s">
        <v>549</v>
      </c>
      <c r="B1" s="162"/>
      <c r="C1" s="162"/>
      <c r="D1" s="162"/>
      <c r="E1" s="162"/>
      <c r="F1" s="163"/>
      <c r="G1" s="162"/>
      <c r="H1" s="164"/>
    </row>
    <row r="2" spans="1:8" s="165" customFormat="1" x14ac:dyDescent="0.4">
      <c r="A2" s="166" t="s">
        <v>550</v>
      </c>
      <c r="B2" s="167" t="s">
        <v>551</v>
      </c>
      <c r="C2" s="168"/>
      <c r="D2" s="167" t="s">
        <v>552</v>
      </c>
      <c r="E2" s="169"/>
      <c r="F2" s="167" t="s">
        <v>553</v>
      </c>
      <c r="G2" s="169" t="s">
        <v>169</v>
      </c>
      <c r="H2" s="170"/>
    </row>
    <row r="3" spans="1:8" s="165" customFormat="1" x14ac:dyDescent="0.4">
      <c r="A3" s="171" t="str">
        <f>AC_MODEL</f>
        <v>MDHC 369D</v>
      </c>
      <c r="B3" s="172" t="str">
        <f>AC_SN</f>
        <v>580316D</v>
      </c>
      <c r="C3" s="173"/>
      <c r="D3" s="172" t="str">
        <f>AC_REG</f>
        <v>N105AC</v>
      </c>
      <c r="E3" s="174"/>
      <c r="F3" s="175"/>
      <c r="G3" s="176">
        <v>2</v>
      </c>
      <c r="H3" s="177"/>
    </row>
    <row r="4" spans="1:8" s="165" customFormat="1" x14ac:dyDescent="0.4">
      <c r="A4" s="178" t="s">
        <v>554</v>
      </c>
      <c r="B4" s="179" t="s">
        <v>6</v>
      </c>
      <c r="C4" s="977" t="s">
        <v>619</v>
      </c>
      <c r="D4" s="978"/>
      <c r="E4" s="180" t="s">
        <v>555</v>
      </c>
      <c r="F4" s="181"/>
      <c r="G4" s="182"/>
      <c r="H4" s="183" t="s">
        <v>556</v>
      </c>
    </row>
    <row r="5" spans="1:8" s="165" customFormat="1" ht="13" thickBot="1" x14ac:dyDescent="0.45">
      <c r="A5" s="184"/>
      <c r="B5" s="185">
        <v>43769</v>
      </c>
      <c r="C5" s="979"/>
      <c r="D5" s="958"/>
      <c r="E5" s="186" t="s">
        <v>557</v>
      </c>
      <c r="F5" s="187"/>
      <c r="G5" s="187"/>
      <c r="H5" s="188" t="s">
        <v>558</v>
      </c>
    </row>
    <row r="6" spans="1:8" s="165" customFormat="1" x14ac:dyDescent="0.4">
      <c r="A6" s="189" t="s">
        <v>559</v>
      </c>
      <c r="B6" s="190" t="s">
        <v>560</v>
      </c>
      <c r="C6" s="980" t="s">
        <v>561</v>
      </c>
      <c r="D6" s="946"/>
      <c r="E6" s="191"/>
      <c r="F6" s="191" t="s">
        <v>562</v>
      </c>
      <c r="G6" s="192" t="s">
        <v>563</v>
      </c>
      <c r="H6" s="193"/>
    </row>
    <row r="7" spans="1:8" s="197" customFormat="1" ht="10.7" thickBot="1" x14ac:dyDescent="0.4">
      <c r="A7" s="194"/>
      <c r="B7" s="195"/>
      <c r="C7" s="981"/>
      <c r="D7" s="982"/>
      <c r="E7" s="196"/>
      <c r="F7" s="196"/>
      <c r="G7" s="983"/>
      <c r="H7" s="984"/>
    </row>
    <row r="8" spans="1:8" ht="13" thickBot="1" x14ac:dyDescent="0.45">
      <c r="A8" s="198" t="s">
        <v>564</v>
      </c>
      <c r="B8" s="199" t="s">
        <v>565</v>
      </c>
      <c r="C8" s="199" t="s">
        <v>566</v>
      </c>
      <c r="D8" s="200" t="s">
        <v>567</v>
      </c>
      <c r="E8" s="201" t="s">
        <v>568</v>
      </c>
      <c r="F8" s="202" t="s">
        <v>569</v>
      </c>
      <c r="G8" s="202" t="s">
        <v>570</v>
      </c>
      <c r="H8" s="203" t="s">
        <v>569</v>
      </c>
    </row>
    <row r="9" spans="1:8" ht="13" thickTop="1" x14ac:dyDescent="0.4">
      <c r="A9" s="205" t="s">
        <v>571</v>
      </c>
      <c r="B9" s="206">
        <v>687.68</v>
      </c>
      <c r="C9" s="206">
        <v>0</v>
      </c>
      <c r="D9" s="207">
        <f>B9+C9</f>
        <v>687.68</v>
      </c>
      <c r="E9" s="208">
        <v>96.9</v>
      </c>
      <c r="F9" s="209">
        <f>E9*D9</f>
        <v>66636.191999999995</v>
      </c>
      <c r="G9" s="210">
        <v>-25.6</v>
      </c>
      <c r="H9" s="211">
        <f>G9*D9</f>
        <v>-17604.608</v>
      </c>
    </row>
    <row r="10" spans="1:8" x14ac:dyDescent="0.4">
      <c r="A10" s="212" t="s">
        <v>572</v>
      </c>
      <c r="B10" s="213">
        <v>674.55</v>
      </c>
      <c r="C10" s="214">
        <v>0</v>
      </c>
      <c r="D10" s="215">
        <f>B10+C10</f>
        <v>674.55</v>
      </c>
      <c r="E10" s="216">
        <v>96.9</v>
      </c>
      <c r="F10" s="217">
        <f>E10*D10</f>
        <v>65363.894999999997</v>
      </c>
      <c r="G10" s="218">
        <v>25.6</v>
      </c>
      <c r="H10" s="219">
        <f>G10*D10</f>
        <v>17268.48</v>
      </c>
    </row>
    <row r="11" spans="1:8" x14ac:dyDescent="0.4">
      <c r="A11" s="220" t="s">
        <v>573</v>
      </c>
      <c r="B11" s="213">
        <v>212.43</v>
      </c>
      <c r="C11" s="213">
        <v>0</v>
      </c>
      <c r="D11" s="215">
        <f>B11+C11</f>
        <v>212.43</v>
      </c>
      <c r="E11" s="221">
        <v>197.2</v>
      </c>
      <c r="F11" s="222">
        <f>E11*D11</f>
        <v>41891.195999999996</v>
      </c>
      <c r="G11" s="223">
        <v>0</v>
      </c>
      <c r="H11" s="224">
        <f>G11*D11</f>
        <v>0</v>
      </c>
    </row>
    <row r="12" spans="1:8" ht="13" thickBot="1" x14ac:dyDescent="0.45">
      <c r="A12" s="225" t="s">
        <v>574</v>
      </c>
      <c r="B12" s="226"/>
      <c r="C12" s="227" t="s">
        <v>575</v>
      </c>
      <c r="D12" s="228">
        <f>SUM(D9:D11)</f>
        <v>1574.66</v>
      </c>
      <c r="E12" s="229">
        <f>Long_Moment_Jacks/D12</f>
        <v>110.43100288316207</v>
      </c>
      <c r="F12" s="230">
        <f>SUM(F9:F11)</f>
        <v>173891.283</v>
      </c>
      <c r="G12" s="231">
        <f>Lat_Moment_Jacks/Empty_Weight_Jacks</f>
        <v>-0.21346068357613746</v>
      </c>
      <c r="H12" s="232">
        <f>SUM(H9:H11)</f>
        <v>-336.12800000000061</v>
      </c>
    </row>
    <row r="13" spans="1:8" ht="21" thickBot="1" x14ac:dyDescent="0.45">
      <c r="A13" s="233" t="s">
        <v>576</v>
      </c>
      <c r="B13" s="234" t="s">
        <v>577</v>
      </c>
      <c r="C13" s="235" t="s">
        <v>562</v>
      </c>
      <c r="D13" s="234" t="s">
        <v>578</v>
      </c>
      <c r="E13" s="235" t="s">
        <v>579</v>
      </c>
      <c r="F13" s="236" t="s">
        <v>580</v>
      </c>
      <c r="G13" s="235" t="s">
        <v>581</v>
      </c>
      <c r="H13" s="237" t="s">
        <v>580</v>
      </c>
    </row>
    <row r="14" spans="1:8" ht="13.5" customHeight="1" thickTop="1" thickBot="1" x14ac:dyDescent="0.45">
      <c r="A14" s="238" t="s">
        <v>1453</v>
      </c>
      <c r="B14" s="239"/>
      <c r="C14" s="239"/>
      <c r="D14" s="240"/>
      <c r="E14" s="240"/>
      <c r="F14" s="241"/>
      <c r="G14" s="242"/>
      <c r="H14" s="243"/>
    </row>
    <row r="15" spans="1:8" ht="13" thickBot="1" x14ac:dyDescent="0.45">
      <c r="A15" s="225" t="s">
        <v>574</v>
      </c>
      <c r="B15" s="234"/>
      <c r="C15" s="235"/>
      <c r="D15" s="234"/>
      <c r="E15" s="235"/>
      <c r="F15" s="236"/>
      <c r="G15" s="235"/>
      <c r="H15" s="237"/>
    </row>
    <row r="16" spans="1:8" ht="20.25" customHeight="1" thickBot="1" x14ac:dyDescent="0.45">
      <c r="A16" s="919" t="s">
        <v>587</v>
      </c>
      <c r="B16" s="234" t="s">
        <v>577</v>
      </c>
      <c r="C16" s="235" t="s">
        <v>562</v>
      </c>
      <c r="D16" s="234" t="s">
        <v>578</v>
      </c>
      <c r="E16" s="235" t="s">
        <v>579</v>
      </c>
      <c r="F16" s="236" t="s">
        <v>580</v>
      </c>
      <c r="G16" s="235" t="s">
        <v>581</v>
      </c>
      <c r="H16" s="237" t="s">
        <v>580</v>
      </c>
    </row>
    <row r="17" spans="1:8" ht="13" thickTop="1" x14ac:dyDescent="0.4">
      <c r="A17" s="244" t="s">
        <v>582</v>
      </c>
      <c r="B17" s="239" t="s">
        <v>583</v>
      </c>
      <c r="C17" s="239"/>
      <c r="D17" s="240">
        <v>2.1</v>
      </c>
      <c r="E17" s="240">
        <v>84</v>
      </c>
      <c r="F17" s="241">
        <f>D17*E17</f>
        <v>176.4</v>
      </c>
      <c r="G17" s="242">
        <v>0</v>
      </c>
      <c r="H17" s="243">
        <f>G17*D17</f>
        <v>0</v>
      </c>
    </row>
    <row r="18" spans="1:8" x14ac:dyDescent="0.4">
      <c r="A18" s="247" t="s">
        <v>120</v>
      </c>
      <c r="B18" s="248" t="s">
        <v>628</v>
      </c>
      <c r="C18" s="248"/>
      <c r="D18" s="249">
        <v>2.8</v>
      </c>
      <c r="E18" s="249">
        <v>56</v>
      </c>
      <c r="F18" s="241">
        <f>D18*E18</f>
        <v>156.79999999999998</v>
      </c>
      <c r="G18" s="249">
        <v>15</v>
      </c>
      <c r="H18" s="250">
        <v>0</v>
      </c>
    </row>
    <row r="19" spans="1:8" x14ac:dyDescent="0.4">
      <c r="A19" s="247" t="s">
        <v>584</v>
      </c>
      <c r="B19" s="248" t="s">
        <v>585</v>
      </c>
      <c r="C19" s="248"/>
      <c r="D19" s="249">
        <v>2</v>
      </c>
      <c r="E19" s="249">
        <v>78</v>
      </c>
      <c r="F19" s="241">
        <f>D19*E19</f>
        <v>156</v>
      </c>
      <c r="G19" s="249">
        <v>0</v>
      </c>
      <c r="H19" s="250">
        <v>0</v>
      </c>
    </row>
    <row r="20" spans="1:8" x14ac:dyDescent="0.4">
      <c r="A20" s="247" t="s">
        <v>586</v>
      </c>
      <c r="B20" s="248"/>
      <c r="C20" s="248"/>
      <c r="D20" s="249">
        <v>1.35</v>
      </c>
      <c r="E20" s="249">
        <v>45</v>
      </c>
      <c r="F20" s="241">
        <f>D20*E20</f>
        <v>60.750000000000007</v>
      </c>
      <c r="G20" s="249">
        <v>2</v>
      </c>
      <c r="H20" s="250">
        <v>0</v>
      </c>
    </row>
    <row r="21" spans="1:8" x14ac:dyDescent="0.4">
      <c r="A21" s="245" t="s">
        <v>629</v>
      </c>
      <c r="B21" s="246" t="s">
        <v>618</v>
      </c>
      <c r="C21" s="251"/>
      <c r="D21" s="252">
        <v>40.700000000000003</v>
      </c>
      <c r="E21" s="252">
        <v>54</v>
      </c>
      <c r="F21" s="253">
        <v>2197.8000000000002</v>
      </c>
      <c r="G21" s="242">
        <v>-15</v>
      </c>
      <c r="H21" s="255">
        <f t="shared" ref="H21:H32" si="0">G21*D21</f>
        <v>-610.5</v>
      </c>
    </row>
    <row r="22" spans="1:8" x14ac:dyDescent="0.4">
      <c r="A22" s="245" t="s">
        <v>594</v>
      </c>
      <c r="B22" s="259" t="s">
        <v>595</v>
      </c>
      <c r="C22" s="256"/>
      <c r="D22" s="240">
        <v>3.7</v>
      </c>
      <c r="E22" s="240">
        <v>125</v>
      </c>
      <c r="F22" s="241">
        <f>D22*E22</f>
        <v>462.5</v>
      </c>
      <c r="G22" s="242">
        <v>11</v>
      </c>
      <c r="H22" s="243">
        <f>G22*D22</f>
        <v>40.700000000000003</v>
      </c>
    </row>
    <row r="23" spans="1:8" x14ac:dyDescent="0.4">
      <c r="A23" s="244" t="s">
        <v>596</v>
      </c>
      <c r="B23" s="239" t="s">
        <v>597</v>
      </c>
      <c r="C23" s="256"/>
      <c r="D23" s="240">
        <v>3.3</v>
      </c>
      <c r="E23" s="240">
        <v>42.2</v>
      </c>
      <c r="F23" s="241">
        <f t="shared" ref="F23:F32" si="1">D23*E23</f>
        <v>139.26</v>
      </c>
      <c r="G23" s="242">
        <v>0</v>
      </c>
      <c r="H23" s="243">
        <f t="shared" si="0"/>
        <v>0</v>
      </c>
    </row>
    <row r="24" spans="1:8" x14ac:dyDescent="0.4">
      <c r="A24" s="244" t="s">
        <v>598</v>
      </c>
      <c r="B24" s="239" t="s">
        <v>599</v>
      </c>
      <c r="C24" s="256"/>
      <c r="D24" s="240">
        <v>2.7</v>
      </c>
      <c r="E24" s="240">
        <v>42.6</v>
      </c>
      <c r="F24" s="241">
        <f t="shared" si="1"/>
        <v>115.02000000000001</v>
      </c>
      <c r="G24" s="242">
        <v>0</v>
      </c>
      <c r="H24" s="243">
        <f t="shared" si="0"/>
        <v>0</v>
      </c>
    </row>
    <row r="25" spans="1:8" x14ac:dyDescent="0.4">
      <c r="A25" s="245" t="s">
        <v>142</v>
      </c>
      <c r="B25" s="246" t="s">
        <v>600</v>
      </c>
      <c r="C25" s="256"/>
      <c r="D25" s="240">
        <v>1.6</v>
      </c>
      <c r="E25" s="240">
        <v>43.3</v>
      </c>
      <c r="F25" s="241">
        <f t="shared" si="1"/>
        <v>69.28</v>
      </c>
      <c r="G25" s="242">
        <v>8</v>
      </c>
      <c r="H25" s="243">
        <f t="shared" si="0"/>
        <v>12.8</v>
      </c>
    </row>
    <row r="26" spans="1:8" x14ac:dyDescent="0.4">
      <c r="A26" s="245" t="s">
        <v>588</v>
      </c>
      <c r="B26" s="246" t="s">
        <v>589</v>
      </c>
      <c r="C26" s="256"/>
      <c r="D26" s="240">
        <v>8.6</v>
      </c>
      <c r="E26" s="240">
        <v>110.1</v>
      </c>
      <c r="F26" s="241">
        <f>D26*E26</f>
        <v>946.8599999999999</v>
      </c>
      <c r="G26" s="242">
        <v>0</v>
      </c>
      <c r="H26" s="243">
        <f>G26*D26</f>
        <v>0</v>
      </c>
    </row>
    <row r="27" spans="1:8" x14ac:dyDescent="0.4">
      <c r="A27" s="245" t="s">
        <v>590</v>
      </c>
      <c r="B27" s="246" t="s">
        <v>591</v>
      </c>
      <c r="C27" s="256"/>
      <c r="D27" s="257">
        <v>0.7</v>
      </c>
      <c r="E27" s="258">
        <v>128.80000000000001</v>
      </c>
      <c r="F27" s="241">
        <f>D27*E27</f>
        <v>90.16</v>
      </c>
      <c r="G27" s="242">
        <v>0</v>
      </c>
      <c r="H27" s="243">
        <f>G27*D27</f>
        <v>0</v>
      </c>
    </row>
    <row r="28" spans="1:8" x14ac:dyDescent="0.4">
      <c r="A28" s="245" t="s">
        <v>592</v>
      </c>
      <c r="B28" s="246" t="s">
        <v>593</v>
      </c>
      <c r="C28" s="256"/>
      <c r="D28" s="257">
        <v>0.8</v>
      </c>
      <c r="E28" s="258">
        <v>130.5</v>
      </c>
      <c r="F28" s="241">
        <f t="shared" si="1"/>
        <v>104.4</v>
      </c>
      <c r="G28" s="242">
        <v>18</v>
      </c>
      <c r="H28" s="243">
        <f t="shared" si="0"/>
        <v>14.4</v>
      </c>
    </row>
    <row r="29" spans="1:8" x14ac:dyDescent="0.4">
      <c r="A29" s="245" t="s">
        <v>601</v>
      </c>
      <c r="B29" s="246" t="s">
        <v>602</v>
      </c>
      <c r="C29" s="256"/>
      <c r="D29" s="257">
        <v>5</v>
      </c>
      <c r="E29" s="258">
        <v>42</v>
      </c>
      <c r="F29" s="241">
        <f t="shared" si="1"/>
        <v>210</v>
      </c>
      <c r="G29" s="242">
        <v>16</v>
      </c>
      <c r="H29" s="243">
        <f t="shared" si="0"/>
        <v>80</v>
      </c>
    </row>
    <row r="30" spans="1:8" x14ac:dyDescent="0.4">
      <c r="A30" s="245" t="s">
        <v>603</v>
      </c>
      <c r="B30" s="246" t="s">
        <v>604</v>
      </c>
      <c r="C30" s="239"/>
      <c r="D30" s="240">
        <v>23</v>
      </c>
      <c r="E30" s="240">
        <v>89.9</v>
      </c>
      <c r="F30" s="241">
        <f>D30*E30</f>
        <v>2067.7000000000003</v>
      </c>
      <c r="G30" s="242">
        <v>0</v>
      </c>
      <c r="H30" s="243">
        <f>G30*D30</f>
        <v>0</v>
      </c>
    </row>
    <row r="31" spans="1:8" x14ac:dyDescent="0.4">
      <c r="A31" s="245" t="s">
        <v>605</v>
      </c>
      <c r="B31" s="246" t="s">
        <v>617</v>
      </c>
      <c r="C31" s="251"/>
      <c r="D31" s="240">
        <v>3.2</v>
      </c>
      <c r="E31" s="240">
        <v>42</v>
      </c>
      <c r="F31" s="253">
        <f t="shared" si="1"/>
        <v>134.4</v>
      </c>
      <c r="G31" s="254">
        <v>0</v>
      </c>
      <c r="H31" s="255">
        <f t="shared" si="0"/>
        <v>0</v>
      </c>
    </row>
    <row r="32" spans="1:8" x14ac:dyDescent="0.4">
      <c r="A32" s="245" t="s">
        <v>606</v>
      </c>
      <c r="B32" s="246" t="s">
        <v>607</v>
      </c>
      <c r="C32" s="256"/>
      <c r="D32" s="240">
        <v>3.1</v>
      </c>
      <c r="E32" s="240">
        <v>44.1</v>
      </c>
      <c r="F32" s="241">
        <f t="shared" si="1"/>
        <v>136.71</v>
      </c>
      <c r="G32" s="242">
        <v>0</v>
      </c>
      <c r="H32" s="243">
        <f t="shared" si="0"/>
        <v>0</v>
      </c>
    </row>
    <row r="33" spans="1:8" ht="13" thickBot="1" x14ac:dyDescent="0.45">
      <c r="A33" s="260" t="s">
        <v>608</v>
      </c>
      <c r="B33" s="261"/>
      <c r="C33" s="262"/>
      <c r="D33" s="263">
        <f>Empty_Weight_Jacks</f>
        <v>1574.66</v>
      </c>
      <c r="E33" s="264">
        <f>Long_CG_Jacks</f>
        <v>110.43100288316207</v>
      </c>
      <c r="F33" s="265">
        <f>Long_Moment_Jacks</f>
        <v>173891.283</v>
      </c>
      <c r="G33" s="266">
        <f>Lat_CG_Jacks</f>
        <v>-0.21346068357613746</v>
      </c>
      <c r="H33" s="267">
        <f>Lat_Moment_Jacks</f>
        <v>-336.12800000000061</v>
      </c>
    </row>
    <row r="34" spans="1:8" ht="11.25" customHeight="1" thickTop="1" x14ac:dyDescent="0.4">
      <c r="A34" s="268" t="s">
        <v>609</v>
      </c>
      <c r="B34" s="246"/>
      <c r="C34" s="251"/>
      <c r="D34" s="252"/>
      <c r="E34" s="252"/>
      <c r="F34" s="253"/>
      <c r="G34" s="254"/>
      <c r="H34" s="255"/>
    </row>
    <row r="35" spans="1:8" ht="11.25" customHeight="1" x14ac:dyDescent="0.4">
      <c r="A35" s="269" t="s">
        <v>615</v>
      </c>
      <c r="B35" s="246"/>
      <c r="C35" s="251"/>
      <c r="D35" s="252"/>
      <c r="E35" s="252"/>
      <c r="F35" s="253"/>
      <c r="G35" s="254"/>
      <c r="H35" s="255"/>
    </row>
    <row r="36" spans="1:8" ht="11.25" customHeight="1" x14ac:dyDescent="0.4">
      <c r="A36" s="268" t="s">
        <v>616</v>
      </c>
      <c r="B36" s="246"/>
      <c r="C36" s="251"/>
      <c r="D36" s="240">
        <v>15.9</v>
      </c>
      <c r="E36" s="240">
        <v>97.4</v>
      </c>
      <c r="F36" s="241">
        <f>D36*E36</f>
        <v>1548.66</v>
      </c>
      <c r="G36" s="242">
        <v>0</v>
      </c>
      <c r="H36" s="243">
        <f>G36*D36</f>
        <v>0</v>
      </c>
    </row>
    <row r="37" spans="1:8" ht="11.25" customHeight="1" x14ac:dyDescent="0.4">
      <c r="A37" s="268" t="s">
        <v>616</v>
      </c>
      <c r="B37" s="246"/>
      <c r="C37" s="251"/>
      <c r="D37" s="240">
        <v>1.8</v>
      </c>
      <c r="E37" s="240">
        <v>85</v>
      </c>
      <c r="F37" s="241">
        <f>D37*E37</f>
        <v>153</v>
      </c>
      <c r="G37" s="242">
        <v>0</v>
      </c>
      <c r="H37" s="243">
        <f>G37*D37</f>
        <v>0</v>
      </c>
    </row>
    <row r="38" spans="1:8" ht="11.25" customHeight="1" x14ac:dyDescent="0.4">
      <c r="A38" s="269" t="s">
        <v>610</v>
      </c>
      <c r="B38" s="239"/>
      <c r="C38" s="256"/>
      <c r="D38" s="240"/>
      <c r="E38" s="240"/>
      <c r="F38" s="241"/>
      <c r="G38" s="242"/>
      <c r="H38" s="243"/>
    </row>
    <row r="39" spans="1:8" ht="12" customHeight="1" x14ac:dyDescent="0.4">
      <c r="A39" s="268" t="s">
        <v>611</v>
      </c>
      <c r="B39" s="239"/>
      <c r="C39" s="256"/>
      <c r="D39" s="240">
        <v>0</v>
      </c>
      <c r="E39" s="240">
        <v>234</v>
      </c>
      <c r="F39" s="241">
        <f>D39*E39</f>
        <v>0</v>
      </c>
      <c r="G39" s="242">
        <v>0</v>
      </c>
      <c r="H39" s="243">
        <f>G39*D39</f>
        <v>0</v>
      </c>
    </row>
    <row r="40" spans="1:8" ht="12.75" customHeight="1" thickBot="1" x14ac:dyDescent="0.45">
      <c r="A40" s="270" t="s">
        <v>612</v>
      </c>
      <c r="B40" s="271" t="s">
        <v>613</v>
      </c>
      <c r="C40" s="272"/>
      <c r="D40" s="273">
        <f>SUM(D33:D39)</f>
        <v>1592.3600000000001</v>
      </c>
      <c r="E40" s="274">
        <f>F40/D40</f>
        <v>110.2721388379512</v>
      </c>
      <c r="F40" s="275">
        <f>SUM(F33:F39)</f>
        <v>175592.943</v>
      </c>
      <c r="G40" s="276">
        <f>H40/D40</f>
        <v>-0.21108794493707489</v>
      </c>
      <c r="H40" s="277">
        <f>SUM(H33:H39)</f>
        <v>-336.12800000000061</v>
      </c>
    </row>
    <row r="41" spans="1:8" x14ac:dyDescent="0.4">
      <c r="B41" s="278"/>
    </row>
  </sheetData>
  <autoFilter ref="A13:H40" xr:uid="{00000000-0009-0000-0000-000005000000}"/>
  <mergeCells count="5">
    <mergeCell ref="C4:D4"/>
    <mergeCell ref="C5:D5"/>
    <mergeCell ref="C6:D6"/>
    <mergeCell ref="C7:D7"/>
    <mergeCell ref="G7:H7"/>
  </mergeCells>
  <pageMargins left="0.94488188976377963" right="0.35433070866141736" top="2.3622047244094491" bottom="1.6929133858267718" header="0.51181102362204722" footer="0.51181102362204722"/>
  <pageSetup paperSize="9" scale="9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8"/>
  <sheetViews>
    <sheetView topLeftCell="A10" zoomScale="70" workbookViewId="0">
      <selection activeCell="H13" sqref="H13"/>
    </sheetView>
  </sheetViews>
  <sheetFormatPr defaultColWidth="8" defaultRowHeight="12.7" x14ac:dyDescent="0.4"/>
  <cols>
    <col min="1" max="1" width="10.5" style="165" customWidth="1"/>
    <col min="2" max="2" width="10.625" style="165" customWidth="1"/>
    <col min="3" max="3" width="6.875" style="165" customWidth="1"/>
    <col min="4" max="4" width="6.25" style="165" customWidth="1"/>
    <col min="5" max="5" width="7.875" style="165" customWidth="1"/>
    <col min="6" max="6" width="11.625" style="165" customWidth="1"/>
    <col min="7" max="7" width="10.75" style="165" customWidth="1"/>
    <col min="8" max="8" width="11.125" style="165" customWidth="1"/>
    <col min="9" max="9" width="10.875" style="165" customWidth="1"/>
    <col min="10" max="10" width="10.25" style="165" customWidth="1"/>
    <col min="11" max="11" width="10" style="165" customWidth="1"/>
    <col min="12" max="12" width="8" style="165" customWidth="1"/>
    <col min="13" max="13" width="7.5" style="165" customWidth="1"/>
    <col min="14" max="14" width="8" style="165" customWidth="1"/>
    <col min="15" max="15" width="9.625" style="165" customWidth="1"/>
    <col min="16" max="16" width="12" style="165" customWidth="1"/>
    <col min="17" max="17" width="11.125" style="165" customWidth="1"/>
    <col min="18" max="18" width="9" style="165" customWidth="1"/>
    <col min="19" max="19" width="3.375" style="165" customWidth="1"/>
    <col min="20" max="16384" width="8" style="165"/>
  </cols>
  <sheetData>
    <row r="1" spans="1:19" ht="20" x14ac:dyDescent="0.6">
      <c r="A1" s="326" t="s">
        <v>737</v>
      </c>
      <c r="B1" s="327"/>
      <c r="C1" s="327"/>
      <c r="D1" s="327"/>
      <c r="E1" s="327"/>
      <c r="F1" s="328"/>
      <c r="G1" s="327"/>
      <c r="H1" s="327"/>
      <c r="I1" s="327"/>
      <c r="J1" s="327"/>
      <c r="K1" s="329" t="s">
        <v>630</v>
      </c>
      <c r="L1" s="328"/>
      <c r="M1" s="327"/>
      <c r="N1" s="327"/>
      <c r="O1" s="327"/>
      <c r="P1" s="327"/>
      <c r="Q1" s="327"/>
      <c r="R1" s="330"/>
    </row>
    <row r="2" spans="1:19" ht="20" x14ac:dyDescent="0.6">
      <c r="A2" s="331"/>
      <c r="B2" s="332"/>
      <c r="C2" s="332"/>
      <c r="D2" s="332"/>
      <c r="E2" s="333" t="s">
        <v>631</v>
      </c>
      <c r="F2" s="334"/>
      <c r="G2" s="335"/>
      <c r="H2" s="335"/>
      <c r="I2" s="332"/>
      <c r="J2" s="332"/>
      <c r="K2" s="332"/>
      <c r="L2" s="332"/>
      <c r="M2" s="332"/>
      <c r="N2" s="332"/>
      <c r="O2" s="332"/>
      <c r="P2" s="332"/>
      <c r="Q2" s="332"/>
      <c r="R2" s="336"/>
    </row>
    <row r="3" spans="1:19" x14ac:dyDescent="0.4">
      <c r="A3" s="337" t="s">
        <v>550</v>
      </c>
      <c r="B3" s="338"/>
      <c r="C3" s="338"/>
      <c r="D3" s="338"/>
      <c r="E3" s="338"/>
      <c r="F3" s="339" t="s">
        <v>551</v>
      </c>
      <c r="G3" s="338"/>
      <c r="H3" s="340"/>
      <c r="I3" s="339" t="s">
        <v>632</v>
      </c>
      <c r="J3" s="341"/>
      <c r="K3" s="338"/>
      <c r="L3" s="341"/>
      <c r="M3" s="339" t="s">
        <v>553</v>
      </c>
      <c r="N3" s="338" t="s">
        <v>633</v>
      </c>
      <c r="O3" s="339" t="s">
        <v>555</v>
      </c>
      <c r="P3" s="338"/>
      <c r="Q3" s="342" t="s">
        <v>634</v>
      </c>
      <c r="R3" s="343" t="s">
        <v>635</v>
      </c>
    </row>
    <row r="4" spans="1:19" ht="15.7" thickBot="1" x14ac:dyDescent="0.55000000000000004">
      <c r="A4" s="344" t="str">
        <f>AC_MODEL</f>
        <v>MDHC 369D</v>
      </c>
      <c r="B4" s="345"/>
      <c r="C4" s="345"/>
      <c r="D4" s="346"/>
      <c r="E4" s="346"/>
      <c r="F4" s="347" t="str">
        <f>AC_SN</f>
        <v>580316D</v>
      </c>
      <c r="G4" s="345"/>
      <c r="H4" s="348"/>
      <c r="I4" s="347" t="str">
        <f>AC_REG</f>
        <v>N105AC</v>
      </c>
      <c r="J4" s="349"/>
      <c r="K4" s="349"/>
      <c r="L4" s="349"/>
      <c r="M4" s="350"/>
      <c r="N4" s="345">
        <v>2</v>
      </c>
      <c r="O4" s="351" t="s">
        <v>557</v>
      </c>
      <c r="P4" s="352"/>
      <c r="Q4" s="353">
        <v>3000</v>
      </c>
      <c r="R4" s="354">
        <v>1362</v>
      </c>
    </row>
    <row r="5" spans="1:19" ht="13.7" x14ac:dyDescent="0.4">
      <c r="A5" s="355"/>
      <c r="B5" s="356"/>
      <c r="C5" s="357"/>
      <c r="D5" s="357"/>
      <c r="E5" s="358"/>
      <c r="F5" s="357"/>
      <c r="G5" s="357"/>
      <c r="H5" s="357"/>
      <c r="I5" s="359" t="s">
        <v>636</v>
      </c>
      <c r="J5" s="357"/>
      <c r="K5" s="357"/>
      <c r="L5" s="357"/>
      <c r="M5" s="360"/>
      <c r="N5" s="357"/>
      <c r="O5" s="361"/>
      <c r="P5" s="362" t="s">
        <v>637</v>
      </c>
      <c r="Q5" s="361"/>
      <c r="R5" s="363"/>
    </row>
    <row r="6" spans="1:19" ht="13" x14ac:dyDescent="0.45">
      <c r="A6" s="364" t="s">
        <v>638</v>
      </c>
      <c r="B6" s="365" t="s">
        <v>6</v>
      </c>
      <c r="C6" s="985" t="s">
        <v>639</v>
      </c>
      <c r="D6" s="986"/>
      <c r="E6" s="366" t="s">
        <v>640</v>
      </c>
      <c r="F6" s="332"/>
      <c r="G6" s="367"/>
      <c r="H6" s="367"/>
      <c r="I6" s="368" t="s">
        <v>641</v>
      </c>
      <c r="J6" s="369" t="s">
        <v>642</v>
      </c>
      <c r="K6" s="370" t="s">
        <v>643</v>
      </c>
      <c r="L6" s="369" t="s">
        <v>644</v>
      </c>
      <c r="M6" s="371"/>
      <c r="N6" s="370" t="s">
        <v>641</v>
      </c>
      <c r="O6" s="370" t="s">
        <v>643</v>
      </c>
      <c r="P6" s="372" t="s">
        <v>645</v>
      </c>
      <c r="Q6" s="370"/>
      <c r="R6" s="373" t="s">
        <v>646</v>
      </c>
    </row>
    <row r="7" spans="1:19" s="384" customFormat="1" ht="13.35" thickBot="1" x14ac:dyDescent="0.5">
      <c r="A7" s="374" t="s">
        <v>647</v>
      </c>
      <c r="B7" s="375"/>
      <c r="C7" s="376" t="s">
        <v>643</v>
      </c>
      <c r="D7" s="377" t="s">
        <v>648</v>
      </c>
      <c r="E7" s="378"/>
      <c r="F7" s="379"/>
      <c r="G7" s="379"/>
      <c r="H7" s="379"/>
      <c r="I7" s="380" t="s">
        <v>578</v>
      </c>
      <c r="J7" s="381" t="s">
        <v>579</v>
      </c>
      <c r="K7" s="382" t="s">
        <v>580</v>
      </c>
      <c r="L7" s="381" t="s">
        <v>581</v>
      </c>
      <c r="M7" s="383" t="s">
        <v>580</v>
      </c>
      <c r="N7" s="376" t="s">
        <v>578</v>
      </c>
      <c r="O7" s="381" t="s">
        <v>579</v>
      </c>
      <c r="P7" s="382" t="s">
        <v>580</v>
      </c>
      <c r="Q7" s="381" t="s">
        <v>581</v>
      </c>
      <c r="R7" s="383" t="s">
        <v>580</v>
      </c>
    </row>
    <row r="8" spans="1:19" ht="18.95" customHeight="1" thickTop="1" x14ac:dyDescent="0.4">
      <c r="A8" s="385">
        <v>0</v>
      </c>
      <c r="B8" s="664">
        <v>43769</v>
      </c>
      <c r="C8" s="387" t="s">
        <v>197</v>
      </c>
      <c r="D8" s="387"/>
      <c r="E8" s="665" t="s">
        <v>649</v>
      </c>
      <c r="F8" s="389"/>
      <c r="G8" s="389"/>
      <c r="H8" s="389"/>
      <c r="I8" s="390"/>
      <c r="J8" s="391"/>
      <c r="K8" s="392"/>
      <c r="L8" s="393"/>
      <c r="M8" s="394"/>
      <c r="N8" s="393"/>
      <c r="O8" s="391"/>
      <c r="P8" s="392"/>
      <c r="Q8" s="395"/>
      <c r="R8" s="394"/>
    </row>
    <row r="9" spans="1:19" ht="18.95" customHeight="1" x14ac:dyDescent="0.4">
      <c r="A9" s="396">
        <v>1</v>
      </c>
      <c r="B9" s="386"/>
      <c r="C9" s="397"/>
      <c r="D9" s="397"/>
      <c r="E9" s="398"/>
      <c r="F9" s="399"/>
      <c r="G9" s="400"/>
      <c r="H9" s="401"/>
      <c r="I9" s="402"/>
      <c r="J9" s="403"/>
      <c r="K9" s="404">
        <f>J9*I9</f>
        <v>0</v>
      </c>
      <c r="L9" s="405"/>
      <c r="M9" s="406">
        <f t="shared" ref="M9:M15" si="0">L9*I9</f>
        <v>0</v>
      </c>
      <c r="N9" s="407"/>
      <c r="O9" s="408"/>
      <c r="P9" s="409"/>
      <c r="Q9" s="410"/>
      <c r="R9" s="411"/>
    </row>
    <row r="10" spans="1:19" ht="18.95" customHeight="1" x14ac:dyDescent="0.4">
      <c r="A10" s="396">
        <v>2</v>
      </c>
      <c r="B10" s="386"/>
      <c r="C10" s="397"/>
      <c r="D10" s="397"/>
      <c r="E10" s="398"/>
      <c r="F10" s="399"/>
      <c r="G10" s="400"/>
      <c r="H10" s="400"/>
      <c r="I10" s="402"/>
      <c r="J10" s="403"/>
      <c r="K10" s="404">
        <f>J10*I10</f>
        <v>0</v>
      </c>
      <c r="L10" s="405"/>
      <c r="M10" s="406">
        <f t="shared" si="0"/>
        <v>0</v>
      </c>
      <c r="N10" s="407"/>
      <c r="O10" s="408"/>
      <c r="P10" s="409"/>
      <c r="Q10" s="410"/>
      <c r="R10" s="411"/>
    </row>
    <row r="11" spans="1:19" ht="18.95" customHeight="1" x14ac:dyDescent="0.4">
      <c r="A11" s="396">
        <v>3</v>
      </c>
      <c r="B11" s="386"/>
      <c r="C11" s="397"/>
      <c r="D11" s="397"/>
      <c r="E11" s="412"/>
      <c r="F11" s="388"/>
      <c r="G11" s="388"/>
      <c r="H11" s="388"/>
      <c r="I11" s="402"/>
      <c r="J11" s="403"/>
      <c r="K11" s="404">
        <f>I11*J11</f>
        <v>0</v>
      </c>
      <c r="L11" s="405"/>
      <c r="M11" s="406">
        <f t="shared" si="0"/>
        <v>0</v>
      </c>
      <c r="N11" s="407"/>
      <c r="O11" s="408"/>
      <c r="P11" s="409"/>
      <c r="Q11" s="410"/>
      <c r="R11" s="411"/>
    </row>
    <row r="12" spans="1:19" ht="18.95" customHeight="1" x14ac:dyDescent="0.4">
      <c r="A12" s="396">
        <v>4</v>
      </c>
      <c r="B12" s="386"/>
      <c r="C12" s="397"/>
      <c r="D12" s="397"/>
      <c r="E12" s="412"/>
      <c r="F12" s="388"/>
      <c r="G12" s="413"/>
      <c r="H12" s="413"/>
      <c r="I12" s="402"/>
      <c r="J12" s="403"/>
      <c r="K12" s="404">
        <f>I12*J12</f>
        <v>0</v>
      </c>
      <c r="L12" s="405"/>
      <c r="M12" s="406">
        <f t="shared" si="0"/>
        <v>0</v>
      </c>
      <c r="N12" s="407"/>
      <c r="O12" s="408"/>
      <c r="P12" s="409"/>
      <c r="Q12" s="410"/>
      <c r="R12" s="411"/>
    </row>
    <row r="13" spans="1:19" ht="18.95" customHeight="1" x14ac:dyDescent="0.4">
      <c r="A13" s="396">
        <v>5</v>
      </c>
      <c r="B13" s="386"/>
      <c r="C13" s="397"/>
      <c r="D13" s="397"/>
      <c r="E13" s="398"/>
      <c r="F13" s="399"/>
      <c r="G13" s="400"/>
      <c r="H13" s="400"/>
      <c r="I13" s="402"/>
      <c r="J13" s="403"/>
      <c r="K13" s="404">
        <f>I13*J13</f>
        <v>0</v>
      </c>
      <c r="L13" s="405"/>
      <c r="M13" s="406">
        <f t="shared" si="0"/>
        <v>0</v>
      </c>
      <c r="N13" s="407"/>
      <c r="O13" s="408"/>
      <c r="P13" s="409"/>
      <c r="Q13" s="410"/>
      <c r="R13" s="411"/>
    </row>
    <row r="14" spans="1:19" ht="18.95" customHeight="1" x14ac:dyDescent="0.4">
      <c r="A14" s="396">
        <v>6</v>
      </c>
      <c r="B14" s="386"/>
      <c r="C14" s="397"/>
      <c r="D14" s="397"/>
      <c r="E14" s="398"/>
      <c r="F14" s="399"/>
      <c r="G14" s="400"/>
      <c r="H14" s="400"/>
      <c r="I14" s="402"/>
      <c r="J14" s="403"/>
      <c r="K14" s="404">
        <f>I14*J14</f>
        <v>0</v>
      </c>
      <c r="L14" s="405"/>
      <c r="M14" s="406">
        <f t="shared" si="0"/>
        <v>0</v>
      </c>
      <c r="N14" s="407"/>
      <c r="O14" s="408"/>
      <c r="P14" s="409"/>
      <c r="Q14" s="410"/>
      <c r="R14" s="411"/>
    </row>
    <row r="15" spans="1:19" ht="18.95" customHeight="1" x14ac:dyDescent="0.4">
      <c r="A15" s="396">
        <v>7</v>
      </c>
      <c r="B15" s="386"/>
      <c r="C15" s="397"/>
      <c r="D15" s="397"/>
      <c r="E15" s="398"/>
      <c r="F15" s="399"/>
      <c r="G15" s="400"/>
      <c r="H15" s="400"/>
      <c r="I15" s="402"/>
      <c r="J15" s="403"/>
      <c r="K15" s="404">
        <f>I15*J15</f>
        <v>0</v>
      </c>
      <c r="L15" s="405"/>
      <c r="M15" s="406">
        <f t="shared" si="0"/>
        <v>0</v>
      </c>
      <c r="N15" s="407"/>
      <c r="O15" s="408"/>
      <c r="P15" s="409"/>
      <c r="Q15" s="410"/>
      <c r="R15" s="411"/>
    </row>
    <row r="16" spans="1:19" ht="18.95" customHeight="1" thickBot="1" x14ac:dyDescent="0.45">
      <c r="A16" s="414" t="s">
        <v>744</v>
      </c>
      <c r="B16" s="415">
        <v>43769</v>
      </c>
      <c r="C16" s="416" t="s">
        <v>197</v>
      </c>
      <c r="D16" s="416"/>
      <c r="E16" s="417" t="s">
        <v>650</v>
      </c>
      <c r="F16" s="417"/>
      <c r="G16" s="417"/>
      <c r="H16" s="417"/>
      <c r="I16" s="418">
        <f>SUM(I9:I15)</f>
        <v>0</v>
      </c>
      <c r="J16" s="419"/>
      <c r="K16" s="420">
        <f>SUM(K9:K15)</f>
        <v>0</v>
      </c>
      <c r="L16" s="421"/>
      <c r="M16" s="422">
        <f>SUM(M9:M15)</f>
        <v>0</v>
      </c>
      <c r="N16" s="423">
        <f>N$8+I16</f>
        <v>0</v>
      </c>
      <c r="O16" s="424" t="e">
        <f>P16/N16</f>
        <v>#DIV/0!</v>
      </c>
      <c r="P16" s="420">
        <f>P$8+K16</f>
        <v>0</v>
      </c>
      <c r="Q16" s="425" t="e">
        <f>R16/N16</f>
        <v>#DIV/0!</v>
      </c>
      <c r="R16" s="422">
        <f>R$8+M16</f>
        <v>0</v>
      </c>
      <c r="S16" s="426"/>
    </row>
    <row r="17" spans="1:18" ht="12.75" customHeight="1" thickTop="1" thickBot="1" x14ac:dyDescent="0.45">
      <c r="A17" s="427"/>
      <c r="B17" s="428"/>
      <c r="C17" s="428"/>
      <c r="D17" s="429"/>
      <c r="E17" s="430"/>
      <c r="F17" s="430"/>
      <c r="G17" s="430"/>
      <c r="H17" s="431"/>
      <c r="I17" s="432"/>
      <c r="J17" s="433"/>
      <c r="K17" s="434"/>
      <c r="L17" s="435"/>
      <c r="M17" s="436"/>
      <c r="N17" s="437"/>
      <c r="O17" s="438"/>
      <c r="P17" s="439"/>
      <c r="Q17" s="437"/>
      <c r="R17" s="440"/>
    </row>
    <row r="18" spans="1:18" x14ac:dyDescent="0.4">
      <c r="A18" s="441" t="s">
        <v>651</v>
      </c>
      <c r="B18" s="327"/>
      <c r="C18" s="327"/>
      <c r="D18" s="327"/>
      <c r="E18" s="327"/>
      <c r="F18" s="442"/>
      <c r="G18" s="327"/>
      <c r="H18" s="330"/>
      <c r="I18" s="441" t="s">
        <v>651</v>
      </c>
      <c r="J18" s="327"/>
      <c r="K18" s="327"/>
      <c r="L18" s="327"/>
      <c r="M18" s="442"/>
      <c r="N18" s="443"/>
      <c r="O18" s="443"/>
      <c r="P18" s="443"/>
      <c r="Q18" s="443"/>
      <c r="R18" s="360"/>
    </row>
    <row r="19" spans="1:18" ht="15.35" x14ac:dyDescent="0.5">
      <c r="A19" s="444"/>
      <c r="B19" s="445" t="s">
        <v>578</v>
      </c>
      <c r="C19" s="399"/>
      <c r="D19" s="399"/>
      <c r="E19" s="446">
        <f>G19*0.454</f>
        <v>0</v>
      </c>
      <c r="F19" s="447" t="s">
        <v>652</v>
      </c>
      <c r="G19" s="448">
        <f>Hcp_Weight_EQ</f>
        <v>0</v>
      </c>
      <c r="H19" s="449" t="s">
        <v>641</v>
      </c>
      <c r="I19" s="444"/>
      <c r="J19" s="445" t="s">
        <v>578</v>
      </c>
      <c r="K19" s="399"/>
      <c r="L19" s="446">
        <f>N19*0.454</f>
        <v>0</v>
      </c>
      <c r="M19" s="447" t="s">
        <v>652</v>
      </c>
      <c r="N19" s="448">
        <f>Hcp_Weight_EQ</f>
        <v>0</v>
      </c>
      <c r="O19" s="447" t="s">
        <v>641</v>
      </c>
      <c r="P19" s="335"/>
      <c r="Q19" s="335"/>
      <c r="R19" s="450"/>
    </row>
    <row r="20" spans="1:18" ht="15.35" x14ac:dyDescent="0.5">
      <c r="A20" s="444"/>
      <c r="B20" s="451" t="s">
        <v>653</v>
      </c>
      <c r="C20" s="399"/>
      <c r="D20" s="399"/>
      <c r="E20" s="446" t="e">
        <f>G20*2.54</f>
        <v>#DIV/0!</v>
      </c>
      <c r="F20" s="452" t="s">
        <v>654</v>
      </c>
      <c r="G20" s="448" t="e">
        <f>Hcp_Long_CG_EQ</f>
        <v>#DIV/0!</v>
      </c>
      <c r="H20" s="453" t="s">
        <v>643</v>
      </c>
      <c r="I20" s="444"/>
      <c r="J20" s="451" t="s">
        <v>655</v>
      </c>
      <c r="K20" s="399"/>
      <c r="L20" s="446" t="e">
        <f>N20*2.54</f>
        <v>#DIV/0!</v>
      </c>
      <c r="M20" s="452" t="s">
        <v>654</v>
      </c>
      <c r="N20" s="448" t="e">
        <f>Hcp_Lat_CG_EQ_cm</f>
        <v>#DIV/0!</v>
      </c>
      <c r="O20" s="452" t="s">
        <v>643</v>
      </c>
      <c r="P20" s="335"/>
      <c r="Q20" s="335"/>
      <c r="R20" s="450"/>
    </row>
    <row r="21" spans="1:18" ht="15.7" thickBot="1" x14ac:dyDescent="0.55000000000000004">
      <c r="A21" s="454"/>
      <c r="B21" s="455" t="s">
        <v>580</v>
      </c>
      <c r="C21" s="456"/>
      <c r="D21" s="456"/>
      <c r="E21" s="457" t="e">
        <f>E19*E20</f>
        <v>#DIV/0!</v>
      </c>
      <c r="F21" s="458" t="s">
        <v>656</v>
      </c>
      <c r="G21" s="459">
        <f>Hcp_Long_moment_EQ</f>
        <v>0</v>
      </c>
      <c r="H21" s="460" t="s">
        <v>657</v>
      </c>
      <c r="I21" s="454"/>
      <c r="J21" s="461" t="s">
        <v>658</v>
      </c>
      <c r="K21" s="456"/>
      <c r="L21" s="457" t="e">
        <f>L19*L20</f>
        <v>#DIV/0!</v>
      </c>
      <c r="M21" s="458" t="s">
        <v>656</v>
      </c>
      <c r="N21" s="462">
        <f>Hcp_Lat_moment_EQ</f>
        <v>0</v>
      </c>
      <c r="O21" s="458" t="s">
        <v>657</v>
      </c>
      <c r="P21" s="463"/>
      <c r="Q21" s="463"/>
      <c r="R21" s="464"/>
    </row>
    <row r="22" spans="1:18" ht="15.75" customHeight="1" x14ac:dyDescent="0.5">
      <c r="A22" s="465"/>
      <c r="B22" s="327"/>
      <c r="C22" s="327"/>
      <c r="D22" s="327"/>
      <c r="E22" s="466"/>
      <c r="F22" s="467"/>
      <c r="G22" s="466"/>
      <c r="H22" s="468"/>
      <c r="I22" s="469"/>
      <c r="J22" s="467"/>
      <c r="K22" s="468"/>
      <c r="L22" s="466"/>
      <c r="M22" s="467"/>
      <c r="N22" s="470"/>
      <c r="O22" s="467"/>
      <c r="P22" s="443"/>
      <c r="Q22" s="443"/>
      <c r="R22" s="360"/>
    </row>
    <row r="23" spans="1:18" ht="87.75" customHeight="1" thickBot="1" x14ac:dyDescent="0.55000000000000004">
      <c r="A23" s="454"/>
      <c r="B23" s="430"/>
      <c r="C23" s="430"/>
      <c r="D23" s="430"/>
      <c r="E23" s="471"/>
      <c r="F23" s="472"/>
      <c r="G23" s="471"/>
      <c r="H23" s="473"/>
      <c r="I23" s="474"/>
      <c r="J23" s="472"/>
      <c r="K23" s="473"/>
      <c r="L23" s="471"/>
      <c r="M23" s="472"/>
      <c r="N23" s="475"/>
      <c r="O23" s="472"/>
      <c r="P23" s="463"/>
      <c r="Q23" s="463"/>
      <c r="R23" s="464"/>
    </row>
    <row r="24" spans="1:18" ht="17.25" customHeight="1" thickBot="1" x14ac:dyDescent="0.55000000000000004">
      <c r="A24" s="476"/>
      <c r="B24" s="332"/>
      <c r="C24" s="332"/>
      <c r="D24" s="477"/>
      <c r="E24" s="478"/>
      <c r="F24" s="477"/>
      <c r="G24" s="478"/>
      <c r="H24" s="479"/>
      <c r="I24" s="480"/>
      <c r="J24" s="479"/>
      <c r="K24" s="477"/>
      <c r="L24" s="478"/>
      <c r="M24" s="479"/>
      <c r="N24" s="481"/>
      <c r="O24" s="479"/>
      <c r="P24" s="335"/>
      <c r="Q24" s="335"/>
      <c r="R24" s="335"/>
    </row>
    <row r="25" spans="1:18" s="486" customFormat="1" ht="20.25" customHeight="1" x14ac:dyDescent="0.55000000000000004">
      <c r="A25" s="482" t="s">
        <v>745</v>
      </c>
      <c r="B25" s="483"/>
      <c r="C25" s="483"/>
      <c r="D25" s="483"/>
      <c r="E25" s="483" t="s">
        <v>659</v>
      </c>
      <c r="F25" s="483"/>
      <c r="G25" s="483"/>
      <c r="H25" s="483"/>
      <c r="I25" s="483"/>
      <c r="J25" s="484"/>
      <c r="K25" s="484"/>
      <c r="L25" s="484"/>
      <c r="M25" s="484"/>
      <c r="N25" s="484"/>
      <c r="O25" s="484"/>
      <c r="P25" s="484"/>
      <c r="Q25" s="484"/>
      <c r="R25" s="485"/>
    </row>
    <row r="26" spans="1:18" ht="15.75" customHeight="1" thickBot="1" x14ac:dyDescent="0.45">
      <c r="A26" s="487" t="s">
        <v>660</v>
      </c>
      <c r="B26" s="488"/>
      <c r="C26" s="488"/>
      <c r="D26" s="488"/>
      <c r="E26" s="488"/>
      <c r="F26" s="489"/>
      <c r="G26" s="488"/>
      <c r="H26" s="490"/>
      <c r="I26" s="488"/>
      <c r="J26" s="490" t="s">
        <v>661</v>
      </c>
      <c r="K26" s="488"/>
      <c r="L26" s="488"/>
      <c r="M26" s="490"/>
      <c r="N26" s="488"/>
      <c r="O26" s="488"/>
      <c r="P26" s="488"/>
      <c r="Q26" s="488"/>
      <c r="R26" s="491"/>
    </row>
    <row r="27" spans="1:18" ht="18" customHeight="1" thickBot="1" x14ac:dyDescent="0.45">
      <c r="A27" s="492" t="s">
        <v>662</v>
      </c>
      <c r="B27" s="493"/>
      <c r="C27" s="494" t="s">
        <v>643</v>
      </c>
      <c r="D27" s="495">
        <v>99</v>
      </c>
      <c r="E27" s="496">
        <f>F34-D27</f>
        <v>-22.390909090909091</v>
      </c>
      <c r="F27" s="497" t="s">
        <v>663</v>
      </c>
      <c r="G27" s="497"/>
      <c r="H27" s="498" t="s">
        <v>664</v>
      </c>
      <c r="I27" s="497"/>
      <c r="J27" s="492" t="s">
        <v>665</v>
      </c>
      <c r="K27" s="493"/>
      <c r="L27" s="494" t="s">
        <v>643</v>
      </c>
      <c r="M27" s="499">
        <v>106</v>
      </c>
      <c r="N27" s="496">
        <f>O34-M27</f>
        <v>-12.153571428571425</v>
      </c>
      <c r="O27" s="497" t="s">
        <v>663</v>
      </c>
      <c r="P27" s="497"/>
      <c r="Q27" s="498" t="s">
        <v>664</v>
      </c>
      <c r="R27" s="500"/>
    </row>
    <row r="28" spans="1:18" s="511" customFormat="1" ht="18" customHeight="1" thickBot="1" x14ac:dyDescent="0.45">
      <c r="A28" s="501" t="s">
        <v>666</v>
      </c>
      <c r="B28" s="502"/>
      <c r="C28" s="503" t="s">
        <v>667</v>
      </c>
      <c r="D28" s="503" t="s">
        <v>668</v>
      </c>
      <c r="E28" s="503" t="s">
        <v>669</v>
      </c>
      <c r="F28" s="504" t="s">
        <v>670</v>
      </c>
      <c r="G28" s="505" t="s">
        <v>569</v>
      </c>
      <c r="H28" s="505" t="s">
        <v>671</v>
      </c>
      <c r="I28" s="506" t="s">
        <v>569</v>
      </c>
      <c r="J28" s="507" t="s">
        <v>672</v>
      </c>
      <c r="K28" s="508"/>
      <c r="L28" s="509" t="s">
        <v>667</v>
      </c>
      <c r="M28" s="503" t="s">
        <v>668</v>
      </c>
      <c r="N28" s="503" t="s">
        <v>669</v>
      </c>
      <c r="O28" s="504" t="s">
        <v>670</v>
      </c>
      <c r="P28" s="505" t="s">
        <v>569</v>
      </c>
      <c r="Q28" s="505" t="s">
        <v>671</v>
      </c>
      <c r="R28" s="510" t="s">
        <v>569</v>
      </c>
    </row>
    <row r="29" spans="1:18" s="511" customFormat="1" ht="18" customHeight="1" thickTop="1" x14ac:dyDescent="0.4">
      <c r="A29" s="512" t="s">
        <v>673</v>
      </c>
      <c r="B29" s="513"/>
      <c r="C29" s="514"/>
      <c r="D29" s="514"/>
      <c r="E29" s="515">
        <f>Hcp_Weight_EQ</f>
        <v>0</v>
      </c>
      <c r="F29" s="515" t="e">
        <f>Hcp_Long_CG_EQ</f>
        <v>#DIV/0!</v>
      </c>
      <c r="G29" s="516">
        <f>Hcp_Long_moment_EQ</f>
        <v>0</v>
      </c>
      <c r="H29" s="517" t="e">
        <f>Hcp_Lat_CG_EQ_cm</f>
        <v>#DIV/0!</v>
      </c>
      <c r="I29" s="518">
        <f>Hcp_Lat_moment_EQ</f>
        <v>0</v>
      </c>
      <c r="J29" s="512" t="s">
        <v>673</v>
      </c>
      <c r="K29" s="513"/>
      <c r="L29" s="519">
        <v>1</v>
      </c>
      <c r="M29" s="519"/>
      <c r="N29" s="515">
        <f>Hcp_Weight_EQ</f>
        <v>0</v>
      </c>
      <c r="O29" s="515" t="e">
        <f>Hcp_Long_CG_EQ</f>
        <v>#DIV/0!</v>
      </c>
      <c r="P29" s="516">
        <f>Hcp_Long_moment_EQ</f>
        <v>0</v>
      </c>
      <c r="Q29" s="517" t="e">
        <f>Hcp_Lat_CG_EQ_cm</f>
        <v>#DIV/0!</v>
      </c>
      <c r="R29" s="518">
        <f>Hcp_Lat_moment_EQ</f>
        <v>0</v>
      </c>
    </row>
    <row r="30" spans="1:18" s="511" customFormat="1" ht="18" customHeight="1" x14ac:dyDescent="0.4">
      <c r="A30" s="520" t="s">
        <v>674</v>
      </c>
      <c r="B30" s="521"/>
      <c r="C30" s="522">
        <v>1</v>
      </c>
      <c r="D30" s="523">
        <v>180</v>
      </c>
      <c r="E30" s="524">
        <f>D30*C30</f>
        <v>180</v>
      </c>
      <c r="F30" s="524">
        <v>73.5</v>
      </c>
      <c r="G30" s="525">
        <f>E30*F30</f>
        <v>13230</v>
      </c>
      <c r="H30" s="526">
        <v>-13</v>
      </c>
      <c r="I30" s="527">
        <f>H30*E30</f>
        <v>-2340</v>
      </c>
      <c r="J30" s="520" t="s">
        <v>674</v>
      </c>
      <c r="K30" s="521"/>
      <c r="L30" s="522">
        <v>1</v>
      </c>
      <c r="M30" s="523">
        <v>180</v>
      </c>
      <c r="N30" s="524">
        <f>M30*L30</f>
        <v>180</v>
      </c>
      <c r="O30" s="524">
        <v>73.5</v>
      </c>
      <c r="P30" s="525">
        <f>N30*O30</f>
        <v>13230</v>
      </c>
      <c r="Q30" s="526">
        <v>-13</v>
      </c>
      <c r="R30" s="528">
        <f>Q30*N30</f>
        <v>-2340</v>
      </c>
    </row>
    <row r="31" spans="1:18" s="511" customFormat="1" ht="18" customHeight="1" x14ac:dyDescent="0.4">
      <c r="A31" s="529" t="s">
        <v>675</v>
      </c>
      <c r="B31" s="530"/>
      <c r="C31" s="531">
        <v>0</v>
      </c>
      <c r="D31" s="523">
        <v>170</v>
      </c>
      <c r="E31" s="524">
        <f>D31*C31</f>
        <v>0</v>
      </c>
      <c r="F31" s="524">
        <v>73.5</v>
      </c>
      <c r="G31" s="525">
        <f>E31*F31</f>
        <v>0</v>
      </c>
      <c r="H31" s="526">
        <v>18.100000000000001</v>
      </c>
      <c r="I31" s="527">
        <f>H31*E31</f>
        <v>0</v>
      </c>
      <c r="J31" s="529" t="s">
        <v>676</v>
      </c>
      <c r="K31" s="530"/>
      <c r="L31" s="531">
        <v>1</v>
      </c>
      <c r="M31" s="523">
        <v>170</v>
      </c>
      <c r="N31" s="524">
        <f>M31*L31</f>
        <v>170</v>
      </c>
      <c r="O31" s="524">
        <v>105</v>
      </c>
      <c r="P31" s="525">
        <f>N31*O31</f>
        <v>17850</v>
      </c>
      <c r="Q31" s="526">
        <v>18</v>
      </c>
      <c r="R31" s="528">
        <f>Q31*N31</f>
        <v>3060</v>
      </c>
    </row>
    <row r="32" spans="1:18" s="511" customFormat="1" ht="18" customHeight="1" x14ac:dyDescent="0.4">
      <c r="A32" s="520" t="s">
        <v>677</v>
      </c>
      <c r="B32" s="521"/>
      <c r="C32" s="522">
        <v>0</v>
      </c>
      <c r="D32" s="523">
        <v>170</v>
      </c>
      <c r="E32" s="524">
        <f>D32*C32</f>
        <v>0</v>
      </c>
      <c r="F32" s="524">
        <v>71.5</v>
      </c>
      <c r="G32" s="525">
        <f>E32*F32</f>
        <v>0</v>
      </c>
      <c r="H32" s="526">
        <v>0</v>
      </c>
      <c r="I32" s="527">
        <f>H32*E32</f>
        <v>0</v>
      </c>
      <c r="J32" s="529" t="s">
        <v>678</v>
      </c>
      <c r="K32" s="521"/>
      <c r="L32" s="522">
        <v>1</v>
      </c>
      <c r="M32" s="523">
        <v>170</v>
      </c>
      <c r="N32" s="524">
        <f>M32*L32</f>
        <v>170</v>
      </c>
      <c r="O32" s="524">
        <v>105</v>
      </c>
      <c r="P32" s="525">
        <f>N32*O32</f>
        <v>17850</v>
      </c>
      <c r="Q32" s="526">
        <v>-18</v>
      </c>
      <c r="R32" s="528">
        <f>Q32*N32</f>
        <v>-3060</v>
      </c>
    </row>
    <row r="33" spans="1:18" s="511" customFormat="1" ht="18" customHeight="1" thickBot="1" x14ac:dyDescent="0.45">
      <c r="A33" s="532" t="s">
        <v>679</v>
      </c>
      <c r="B33" s="533"/>
      <c r="C33" s="504">
        <v>40</v>
      </c>
      <c r="D33" s="504">
        <v>1</v>
      </c>
      <c r="E33" s="534">
        <f>D33*C33</f>
        <v>40</v>
      </c>
      <c r="F33" s="534">
        <v>90.6</v>
      </c>
      <c r="G33" s="535">
        <f>E33*F33</f>
        <v>3624</v>
      </c>
      <c r="H33" s="536">
        <v>0</v>
      </c>
      <c r="I33" s="537">
        <f>H33*E33</f>
        <v>0</v>
      </c>
      <c r="J33" s="532" t="s">
        <v>679</v>
      </c>
      <c r="K33" s="533"/>
      <c r="L33" s="504">
        <v>40</v>
      </c>
      <c r="M33" s="504">
        <v>1</v>
      </c>
      <c r="N33" s="534">
        <f>M33*L33</f>
        <v>40</v>
      </c>
      <c r="O33" s="534">
        <v>90.6</v>
      </c>
      <c r="P33" s="538">
        <f>N33*O33</f>
        <v>3624</v>
      </c>
      <c r="Q33" s="539">
        <v>0</v>
      </c>
      <c r="R33" s="540">
        <f>Q33*N33</f>
        <v>0</v>
      </c>
    </row>
    <row r="34" spans="1:18" s="511" customFormat="1" ht="18" customHeight="1" thickTop="1" thickBot="1" x14ac:dyDescent="0.45">
      <c r="A34" s="541" t="s">
        <v>635</v>
      </c>
      <c r="B34" s="542">
        <v>3000</v>
      </c>
      <c r="C34" s="543">
        <f>B34-E34</f>
        <v>2780</v>
      </c>
      <c r="D34" s="544" t="s">
        <v>680</v>
      </c>
      <c r="E34" s="545">
        <f>SUM(E29:E33)</f>
        <v>220</v>
      </c>
      <c r="F34" s="545">
        <f>G34/E34</f>
        <v>76.609090909090909</v>
      </c>
      <c r="G34" s="546">
        <f>SUM(G29:G33)</f>
        <v>16854</v>
      </c>
      <c r="H34" s="547">
        <f>I34/E34</f>
        <v>-10.636363636363637</v>
      </c>
      <c r="I34" s="548">
        <f>SUM(I29:I33)</f>
        <v>-2340</v>
      </c>
      <c r="J34" s="549" t="s">
        <v>635</v>
      </c>
      <c r="K34" s="542">
        <v>3000</v>
      </c>
      <c r="L34" s="543">
        <f>K34-N34</f>
        <v>2440</v>
      </c>
      <c r="M34" s="544" t="s">
        <v>680</v>
      </c>
      <c r="N34" s="545">
        <f>SUM(N29:N33)</f>
        <v>560</v>
      </c>
      <c r="O34" s="545">
        <f>P34/N34</f>
        <v>93.846428571428575</v>
      </c>
      <c r="P34" s="546">
        <f>SUM(P29:P33)</f>
        <v>52554</v>
      </c>
      <c r="Q34" s="547">
        <f>R34/N34</f>
        <v>-4.1785714285714288</v>
      </c>
      <c r="R34" s="550">
        <f>SUM(R29:R33)</f>
        <v>-2340</v>
      </c>
    </row>
    <row r="35" spans="1:18" ht="16.5" customHeight="1" x14ac:dyDescent="0.4">
      <c r="A35" s="551"/>
      <c r="B35" s="335"/>
      <c r="C35" s="552" t="s">
        <v>681</v>
      </c>
      <c r="D35" s="553"/>
      <c r="E35" s="554"/>
      <c r="F35" s="555"/>
      <c r="G35" s="556"/>
      <c r="H35" s="555"/>
      <c r="I35" s="556"/>
      <c r="J35" s="557"/>
      <c r="K35" s="558"/>
      <c r="L35" s="552" t="s">
        <v>681</v>
      </c>
      <c r="M35" s="559"/>
      <c r="N35" s="554"/>
      <c r="O35" s="555"/>
      <c r="P35" s="556"/>
      <c r="Q35" s="555"/>
      <c r="R35" s="556"/>
    </row>
    <row r="36" spans="1:18" ht="26.25" customHeight="1" thickBot="1" x14ac:dyDescent="0.45"/>
    <row r="37" spans="1:18" s="486" customFormat="1" ht="26.25" customHeight="1" x14ac:dyDescent="0.55000000000000004">
      <c r="A37" s="482" t="s">
        <v>745</v>
      </c>
      <c r="B37" s="483"/>
      <c r="C37" s="483"/>
      <c r="D37" s="483"/>
      <c r="E37" s="483" t="s">
        <v>682</v>
      </c>
      <c r="F37" s="483"/>
      <c r="G37" s="483"/>
      <c r="H37" s="483"/>
      <c r="I37" s="483"/>
      <c r="J37" s="484"/>
      <c r="K37" s="484"/>
      <c r="L37" s="484"/>
      <c r="M37" s="484"/>
      <c r="N37" s="484"/>
      <c r="O37" s="484"/>
      <c r="P37" s="484"/>
      <c r="Q37" s="484"/>
      <c r="R37" s="485"/>
    </row>
    <row r="38" spans="1:18" ht="15.75" customHeight="1" thickBot="1" x14ac:dyDescent="0.45">
      <c r="A38" s="487" t="s">
        <v>660</v>
      </c>
      <c r="B38" s="488"/>
      <c r="C38" s="488"/>
      <c r="D38" s="488"/>
      <c r="E38" s="488"/>
      <c r="F38" s="489"/>
      <c r="G38" s="488"/>
      <c r="H38" s="490"/>
      <c r="I38" s="488"/>
      <c r="J38" s="490" t="s">
        <v>661</v>
      </c>
      <c r="K38" s="488"/>
      <c r="L38" s="488"/>
      <c r="M38" s="490"/>
      <c r="N38" s="488"/>
      <c r="O38" s="488"/>
      <c r="P38" s="488"/>
      <c r="Q38" s="488"/>
      <c r="R38" s="491"/>
    </row>
    <row r="39" spans="1:18" ht="18" customHeight="1" thickBot="1" x14ac:dyDescent="0.45">
      <c r="A39" s="492" t="s">
        <v>662</v>
      </c>
      <c r="B39" s="493"/>
      <c r="C39" s="494" t="s">
        <v>643</v>
      </c>
      <c r="D39" s="495">
        <v>99</v>
      </c>
      <c r="E39" s="496">
        <f>F47-D39</f>
        <v>-8.5512605042016787</v>
      </c>
      <c r="F39" s="497" t="s">
        <v>663</v>
      </c>
      <c r="G39" s="497"/>
      <c r="H39" s="498" t="s">
        <v>664</v>
      </c>
      <c r="I39" s="497"/>
      <c r="J39" s="492" t="s">
        <v>665</v>
      </c>
      <c r="K39" s="493"/>
      <c r="L39" s="494" t="s">
        <v>643</v>
      </c>
      <c r="M39" s="499">
        <v>106</v>
      </c>
      <c r="N39" s="496">
        <f>O47-M39</f>
        <v>-12.153571428571425</v>
      </c>
      <c r="O39" s="497" t="s">
        <v>663</v>
      </c>
      <c r="P39" s="497"/>
      <c r="Q39" s="498" t="s">
        <v>664</v>
      </c>
      <c r="R39" s="500"/>
    </row>
    <row r="40" spans="1:18" ht="18" customHeight="1" thickBot="1" x14ac:dyDescent="0.45">
      <c r="A40" s="560" t="s">
        <v>666</v>
      </c>
      <c r="B40" s="561"/>
      <c r="C40" s="562" t="s">
        <v>667</v>
      </c>
      <c r="D40" s="503" t="s">
        <v>668</v>
      </c>
      <c r="E40" s="503" t="s">
        <v>669</v>
      </c>
      <c r="F40" s="504" t="s">
        <v>670</v>
      </c>
      <c r="G40" s="505" t="s">
        <v>569</v>
      </c>
      <c r="H40" s="505" t="s">
        <v>671</v>
      </c>
      <c r="I40" s="506" t="s">
        <v>569</v>
      </c>
      <c r="J40" s="563" t="s">
        <v>672</v>
      </c>
      <c r="K40" s="564"/>
      <c r="L40" s="565" t="s">
        <v>667</v>
      </c>
      <c r="M40" s="503" t="s">
        <v>668</v>
      </c>
      <c r="N40" s="503" t="s">
        <v>669</v>
      </c>
      <c r="O40" s="504" t="s">
        <v>670</v>
      </c>
      <c r="P40" s="505" t="s">
        <v>569</v>
      </c>
      <c r="Q40" s="505" t="s">
        <v>671</v>
      </c>
      <c r="R40" s="510" t="s">
        <v>569</v>
      </c>
    </row>
    <row r="41" spans="1:18" ht="18" customHeight="1" thickTop="1" x14ac:dyDescent="0.4">
      <c r="A41" s="512" t="s">
        <v>673</v>
      </c>
      <c r="B41" s="513"/>
      <c r="C41" s="514"/>
      <c r="D41" s="514"/>
      <c r="E41" s="515">
        <f>Hcp_Weight_EQ</f>
        <v>0</v>
      </c>
      <c r="F41" s="515" t="e">
        <f>Hcp_Long_CG_EQ</f>
        <v>#DIV/0!</v>
      </c>
      <c r="G41" s="516">
        <f>Hcp_Long_moment_EQ</f>
        <v>0</v>
      </c>
      <c r="H41" s="517" t="e">
        <f>Hcp_Lat_CG_EQ_cm</f>
        <v>#DIV/0!</v>
      </c>
      <c r="I41" s="518">
        <f>Hcp_Lat_moment_EQ</f>
        <v>0</v>
      </c>
      <c r="J41" s="512" t="s">
        <v>673</v>
      </c>
      <c r="K41" s="513"/>
      <c r="L41" s="519">
        <v>1</v>
      </c>
      <c r="M41" s="519"/>
      <c r="N41" s="515">
        <f>Hcp_Weight_EQ</f>
        <v>0</v>
      </c>
      <c r="O41" s="515" t="e">
        <f>Hcp_Long_CG_EQ</f>
        <v>#DIV/0!</v>
      </c>
      <c r="P41" s="516">
        <f>Hcp_Long_moment_EQ</f>
        <v>0</v>
      </c>
      <c r="Q41" s="517" t="e">
        <f>Hcp_Lat_CG_EQ_cm</f>
        <v>#DIV/0!</v>
      </c>
      <c r="R41" s="518">
        <f>Hcp_Lat_moment_EQ</f>
        <v>0</v>
      </c>
    </row>
    <row r="42" spans="1:18" ht="18" customHeight="1" x14ac:dyDescent="0.4">
      <c r="A42" s="520" t="s">
        <v>674</v>
      </c>
      <c r="B42" s="521"/>
      <c r="C42" s="522">
        <v>1</v>
      </c>
      <c r="D42" s="523">
        <v>180</v>
      </c>
      <c r="E42" s="524">
        <f>D42*C42</f>
        <v>180</v>
      </c>
      <c r="F42" s="524">
        <v>73.5</v>
      </c>
      <c r="G42" s="525">
        <f>E42*F42</f>
        <v>13230</v>
      </c>
      <c r="H42" s="526">
        <v>-13</v>
      </c>
      <c r="I42" s="527">
        <f>H42*E42</f>
        <v>-2340</v>
      </c>
      <c r="J42" s="520" t="s">
        <v>674</v>
      </c>
      <c r="K42" s="521"/>
      <c r="L42" s="522">
        <v>1</v>
      </c>
      <c r="M42" s="523">
        <v>180</v>
      </c>
      <c r="N42" s="524">
        <f>M42*L42</f>
        <v>180</v>
      </c>
      <c r="O42" s="524">
        <v>73.5</v>
      </c>
      <c r="P42" s="525">
        <f>N42*O42</f>
        <v>13230</v>
      </c>
      <c r="Q42" s="526">
        <v>-13</v>
      </c>
      <c r="R42" s="528">
        <f>Q42*N42</f>
        <v>-2340</v>
      </c>
    </row>
    <row r="43" spans="1:18" ht="18" customHeight="1" x14ac:dyDescent="0.4">
      <c r="A43" s="529" t="s">
        <v>675</v>
      </c>
      <c r="B43" s="530"/>
      <c r="C43" s="531">
        <v>0</v>
      </c>
      <c r="D43" s="523">
        <v>170</v>
      </c>
      <c r="E43" s="524">
        <f>D43*C43</f>
        <v>0</v>
      </c>
      <c r="F43" s="524">
        <v>73.5</v>
      </c>
      <c r="G43" s="525">
        <f>E43*F43</f>
        <v>0</v>
      </c>
      <c r="H43" s="526">
        <v>18.100000000000001</v>
      </c>
      <c r="I43" s="527">
        <f>H43*E43</f>
        <v>0</v>
      </c>
      <c r="J43" s="529" t="s">
        <v>676</v>
      </c>
      <c r="K43" s="530"/>
      <c r="L43" s="531">
        <v>1</v>
      </c>
      <c r="M43" s="523">
        <v>170</v>
      </c>
      <c r="N43" s="524">
        <f>M43*L43</f>
        <v>170</v>
      </c>
      <c r="O43" s="524">
        <v>105</v>
      </c>
      <c r="P43" s="525">
        <f>N43*O43</f>
        <v>17850</v>
      </c>
      <c r="Q43" s="526">
        <v>18</v>
      </c>
      <c r="R43" s="528">
        <f>Q43*N43</f>
        <v>3060</v>
      </c>
    </row>
    <row r="44" spans="1:18" ht="18" customHeight="1" x14ac:dyDescent="0.4">
      <c r="A44" s="520" t="s">
        <v>677</v>
      </c>
      <c r="B44" s="521"/>
      <c r="C44" s="522">
        <v>0</v>
      </c>
      <c r="D44" s="523">
        <v>170</v>
      </c>
      <c r="E44" s="524">
        <f>D44*C44</f>
        <v>0</v>
      </c>
      <c r="F44" s="524"/>
      <c r="G44" s="525">
        <f>E44*F44</f>
        <v>0</v>
      </c>
      <c r="H44" s="526">
        <v>0</v>
      </c>
      <c r="I44" s="527">
        <f>H44*E44</f>
        <v>0</v>
      </c>
      <c r="J44" s="529" t="s">
        <v>678</v>
      </c>
      <c r="K44" s="521"/>
      <c r="L44" s="522">
        <v>1</v>
      </c>
      <c r="M44" s="523">
        <v>170</v>
      </c>
      <c r="N44" s="524">
        <f>M44*L44</f>
        <v>170</v>
      </c>
      <c r="O44" s="524">
        <v>105</v>
      </c>
      <c r="P44" s="525">
        <f>N44*O44</f>
        <v>17850</v>
      </c>
      <c r="Q44" s="526">
        <v>-18</v>
      </c>
      <c r="R44" s="528">
        <f>Q44*N44</f>
        <v>-3060</v>
      </c>
    </row>
    <row r="45" spans="1:18" ht="18" customHeight="1" x14ac:dyDescent="0.4">
      <c r="A45" s="566" t="s">
        <v>683</v>
      </c>
      <c r="B45" s="567" t="s">
        <v>684</v>
      </c>
      <c r="C45" s="568">
        <v>415</v>
      </c>
      <c r="D45" s="568">
        <v>1</v>
      </c>
      <c r="E45" s="569">
        <f>D45*C45</f>
        <v>415</v>
      </c>
      <c r="F45" s="526">
        <v>97.8</v>
      </c>
      <c r="G45" s="525">
        <f>E45*F45</f>
        <v>40587</v>
      </c>
      <c r="H45" s="526">
        <v>0</v>
      </c>
      <c r="I45" s="528">
        <f>H45*E45</f>
        <v>0</v>
      </c>
      <c r="J45" s="566" t="s">
        <v>683</v>
      </c>
      <c r="K45" s="567" t="s">
        <v>684</v>
      </c>
      <c r="L45" s="568">
        <v>40</v>
      </c>
      <c r="M45" s="568">
        <v>1</v>
      </c>
      <c r="N45" s="569">
        <f>M45*L45</f>
        <v>40</v>
      </c>
      <c r="O45" s="524">
        <v>90.6</v>
      </c>
      <c r="P45" s="570">
        <f>N45*O45</f>
        <v>3624</v>
      </c>
      <c r="Q45" s="571">
        <v>0</v>
      </c>
      <c r="R45" s="572">
        <f>Q45*N45</f>
        <v>0</v>
      </c>
    </row>
    <row r="46" spans="1:18" ht="18" customHeight="1" thickBot="1" x14ac:dyDescent="0.45">
      <c r="A46" s="532" t="s">
        <v>685</v>
      </c>
      <c r="B46" s="533"/>
      <c r="C46" s="504">
        <v>0</v>
      </c>
      <c r="D46" s="504">
        <v>170</v>
      </c>
      <c r="E46" s="534">
        <f>D46*C46</f>
        <v>0</v>
      </c>
      <c r="F46" s="573">
        <v>110</v>
      </c>
      <c r="G46" s="535">
        <f>E46*F46</f>
        <v>0</v>
      </c>
      <c r="H46" s="536">
        <v>0</v>
      </c>
      <c r="I46" s="537">
        <f>H46*E46</f>
        <v>0</v>
      </c>
      <c r="J46" s="532" t="s">
        <v>685</v>
      </c>
      <c r="K46" s="533"/>
      <c r="L46" s="504">
        <v>0</v>
      </c>
      <c r="M46" s="574">
        <v>1</v>
      </c>
      <c r="N46" s="575">
        <f>M46*L46</f>
        <v>0</v>
      </c>
      <c r="O46" s="539">
        <v>110</v>
      </c>
      <c r="P46" s="538">
        <f>N46*O46</f>
        <v>0</v>
      </c>
      <c r="Q46" s="539">
        <v>0</v>
      </c>
      <c r="R46" s="540">
        <f>Q46*N46</f>
        <v>0</v>
      </c>
    </row>
    <row r="47" spans="1:18" ht="18" customHeight="1" thickTop="1" thickBot="1" x14ac:dyDescent="0.45">
      <c r="A47" s="576" t="s">
        <v>635</v>
      </c>
      <c r="B47" s="542">
        <v>3000</v>
      </c>
      <c r="C47" s="543">
        <f>B47-E47</f>
        <v>2405</v>
      </c>
      <c r="D47" s="577" t="s">
        <v>680</v>
      </c>
      <c r="E47" s="578">
        <f>SUM(E41:E46)</f>
        <v>595</v>
      </c>
      <c r="F47" s="578">
        <f>G47/E47</f>
        <v>90.448739495798321</v>
      </c>
      <c r="G47" s="579">
        <f>SUM(G41:G46)</f>
        <v>53817</v>
      </c>
      <c r="H47" s="580">
        <f>I47/E47</f>
        <v>-3.9327731092436973</v>
      </c>
      <c r="I47" s="581">
        <f>SUM(I41:I46)</f>
        <v>-2340</v>
      </c>
      <c r="J47" s="576" t="s">
        <v>635</v>
      </c>
      <c r="K47" s="542">
        <v>3000</v>
      </c>
      <c r="L47" s="543">
        <f>K47-N47</f>
        <v>2440</v>
      </c>
      <c r="M47" s="577" t="s">
        <v>680</v>
      </c>
      <c r="N47" s="578">
        <f>SUM(N41:N46)</f>
        <v>560</v>
      </c>
      <c r="O47" s="578">
        <f>P47/N47</f>
        <v>93.846428571428575</v>
      </c>
      <c r="P47" s="579">
        <f>SUM(P41:P46)</f>
        <v>52554</v>
      </c>
      <c r="Q47" s="580">
        <f>R47/N47</f>
        <v>-4.1785714285714288</v>
      </c>
      <c r="R47" s="582">
        <f>SUM(R41:R46)</f>
        <v>-2340</v>
      </c>
    </row>
    <row r="48" spans="1:18" x14ac:dyDescent="0.4">
      <c r="B48" s="583"/>
      <c r="C48" s="552" t="s">
        <v>681</v>
      </c>
      <c r="L48" s="552" t="s">
        <v>681</v>
      </c>
    </row>
  </sheetData>
  <mergeCells count="1">
    <mergeCell ref="C6:D6"/>
  </mergeCells>
  <conditionalFormatting sqref="C47 L47 C34 L34">
    <cfRule type="cellIs" dxfId="5" priority="1" stopIfTrue="1" operator="greaterThanOrEqual">
      <formula>0</formula>
    </cfRule>
    <cfRule type="cellIs" dxfId="4" priority="2" stopIfTrue="1" operator="lessThan">
      <formula>0</formula>
    </cfRule>
  </conditionalFormatting>
  <conditionalFormatting sqref="E39 E2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N39 N27">
    <cfRule type="cellIs" dxfId="1" priority="5" stopIfTrue="1" operator="lessThan">
      <formula>0</formula>
    </cfRule>
    <cfRule type="cellIs" dxfId="0" priority="6" stopIfTrue="1" operator="greaterThanOrEqual">
      <formula>0</formula>
    </cfRule>
  </conditionalFormatting>
  <pageMargins left="0.55118110236220474" right="0.15748031496062992" top="0.78740157480314965" bottom="0.39370078740157483" header="0.51181102362204722" footer="0.51181102362204722"/>
  <pageSetup paperSize="9" scale="80" orientation="landscape" r:id="rId1"/>
  <headerFooter alignWithMargins="0"/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48</vt:i4>
      </vt:variant>
    </vt:vector>
  </HeadingPairs>
  <TitlesOfParts>
    <vt:vector size="54" baseType="lpstr">
      <vt:lpstr>ASL</vt:lpstr>
      <vt:lpstr>ASB</vt:lpstr>
      <vt:lpstr>ESL</vt:lpstr>
      <vt:lpstr>ESB</vt:lpstr>
      <vt:lpstr>Empty Weight Check</vt:lpstr>
      <vt:lpstr>WB</vt:lpstr>
      <vt:lpstr>AC_DATE</vt:lpstr>
      <vt:lpstr>AC_HOBBS</vt:lpstr>
      <vt:lpstr>AC_Load_Ver</vt:lpstr>
      <vt:lpstr>AC_LOG_No</vt:lpstr>
      <vt:lpstr>AC_MFG</vt:lpstr>
      <vt:lpstr>AC_MODEL</vt:lpstr>
      <vt:lpstr>WB!AC_MTO</vt:lpstr>
      <vt:lpstr>AC_REG</vt:lpstr>
      <vt:lpstr>AC_RIN</vt:lpstr>
      <vt:lpstr>AC_SN</vt:lpstr>
      <vt:lpstr>AC_TE</vt:lpstr>
      <vt:lpstr>AC_TT_CYC</vt:lpstr>
      <vt:lpstr>AC_TT_HRS</vt:lpstr>
      <vt:lpstr>AC_TT_LDGS</vt:lpstr>
      <vt:lpstr>'Empty Weight Check'!Empty_Weight_Jacks</vt:lpstr>
      <vt:lpstr>ENG_AC_CYC</vt:lpstr>
      <vt:lpstr>ENG_TT_CYC</vt:lpstr>
      <vt:lpstr>Engine_SN</vt:lpstr>
      <vt:lpstr>Engine_TT_TSN</vt:lpstr>
      <vt:lpstr>FAA_BI_WK</vt:lpstr>
      <vt:lpstr>WB!Hcp_Lat_CG_EQ_cm</vt:lpstr>
      <vt:lpstr>WB!Hcp_Lat_CG_EQ_in</vt:lpstr>
      <vt:lpstr>WB!Hcp_Lat_moment_EQ</vt:lpstr>
      <vt:lpstr>WB!Hcp_Lat_moment_EQ_lbin</vt:lpstr>
      <vt:lpstr>WB!Hcp_Long_CG_EQ</vt:lpstr>
      <vt:lpstr>WB!Hcp_Long_CG_EQ_in</vt:lpstr>
      <vt:lpstr>WB!Hcp_Long_moment_EQ</vt:lpstr>
      <vt:lpstr>WB!Hcp_Long_moment_EQ_lbin</vt:lpstr>
      <vt:lpstr>'Empty Weight Check'!Hcp_Weight_Company</vt:lpstr>
      <vt:lpstr>'Empty Weight Check'!Hcp_Weight_Date</vt:lpstr>
      <vt:lpstr>WB!Hcp_Weight_EQ</vt:lpstr>
      <vt:lpstr>WB!Hcp_Weight_EQ_lb</vt:lpstr>
      <vt:lpstr>Hook_TT_HRS</vt:lpstr>
      <vt:lpstr>'Empty Weight Check'!Lat_CG_Jacks</vt:lpstr>
      <vt:lpstr>'Empty Weight Check'!Lat_Moment_Jacks</vt:lpstr>
      <vt:lpstr>'Empty Weight Check'!Long_CG_Jacks</vt:lpstr>
      <vt:lpstr>'Empty Weight Check'!Long_Moment_Jacks</vt:lpstr>
      <vt:lpstr>ASL!Print_Titles_MI</vt:lpstr>
      <vt:lpstr>ESL!Print_Titles_MI</vt:lpstr>
      <vt:lpstr>TCD_AC</vt:lpstr>
      <vt:lpstr>TCD_AC_Rev</vt:lpstr>
      <vt:lpstr>TCD_Engine</vt:lpstr>
      <vt:lpstr>ASB!Utskriftsrubriker</vt:lpstr>
      <vt:lpstr>ASL!Utskriftsrubriker</vt:lpstr>
      <vt:lpstr>'Empty Weight Check'!Utskriftsrubriker</vt:lpstr>
      <vt:lpstr>ESB!Utskriftsrubriker</vt:lpstr>
      <vt:lpstr>ESL!Utskriftsrubriker</vt:lpstr>
      <vt:lpstr>WB!Utskriftsrubriker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Dahlberg</dc:creator>
  <cp:lastModifiedBy>Lars Dahlberg</cp:lastModifiedBy>
  <cp:lastPrinted>2020-03-08T18:46:12Z</cp:lastPrinted>
  <dcterms:created xsi:type="dcterms:W3CDTF">2011-11-27T16:42:21Z</dcterms:created>
  <dcterms:modified xsi:type="dcterms:W3CDTF">2020-07-14T15:21:15Z</dcterms:modified>
</cp:coreProperties>
</file>